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60" windowWidth="21840" windowHeight="13680"/>
  </bookViews>
  <sheets>
    <sheet name="Intro" sheetId="12" r:id="rId1"/>
    <sheet name="Inputs" sheetId="5" r:id="rId2"/>
    <sheet name="Budget" sheetId="8" r:id="rId3"/>
    <sheet name="Summary" sheetId="9" r:id="rId4"/>
    <sheet name="Default Example Estimates" sheetId="17" r:id="rId5"/>
  </sheets>
  <externalReferences>
    <externalReference r:id="rId6"/>
  </externalReferences>
  <definedNames>
    <definedName name="Acres">Budget!$B$3</definedName>
    <definedName name="bu_Dual_Sold2Cider">'[1]Partial Budget -- Dual Purpose'!$F$12</definedName>
    <definedName name="DiscountRate">Summary!$D$12</definedName>
    <definedName name="Dual_Cider_Price">'[1]Partial Budget -- Dual Purpose'!$F$5</definedName>
    <definedName name="Dual_Fresh_Price">'[1]Partial Budget -- Dual Purpose'!$F$6</definedName>
    <definedName name="Dual_Yield">'[1]Partial Budget -- Dual Purpose'!$F$10</definedName>
    <definedName name="ft_btwn_rows">Intro!$E$34</definedName>
    <definedName name="ft_btwn_trees">Intro!$E$33</definedName>
    <definedName name="Net_Change_in_Profits">'[1]Partial Budget -- Dual Purpose'!$B$38</definedName>
    <definedName name="num_rows_per_acre">Intro!$J$36</definedName>
    <definedName name="Number_of_Acres">Budget!$B$3</definedName>
    <definedName name="NumberAcres">Budget!$B$3</definedName>
    <definedName name="NumberOfAcres">Budget!$B$3</definedName>
    <definedName name="_xlnm.Print_Area" localSheetId="2">Budget!$A$1:$AA$104</definedName>
    <definedName name="_xlnm.Print_Area" localSheetId="1">Inputs!$A$1:$Z$100</definedName>
    <definedName name="solver_eng" localSheetId="1" hidden="1">1</definedName>
    <definedName name="solver_neg" localSheetId="1" hidden="1">1</definedName>
    <definedName name="solver_num" localSheetId="1" hidden="1">0</definedName>
    <definedName name="solver_opt" localSheetId="1" hidden="1">Inputs!$A$209</definedName>
    <definedName name="solver_typ" localSheetId="1" hidden="1">1</definedName>
    <definedName name="solver_val" localSheetId="1" hidden="1">0</definedName>
    <definedName name="solver_ver" localSheetId="1" hidden="1">3</definedName>
    <definedName name="TPA">Intro!$E$36</definedName>
    <definedName name="Trad_Fresh_Price">'[1]Partial Budget -- Dual Purpose'!$F$4</definedName>
    <definedName name="Trad_Yield">'[1]Partial Budget -- Dual Purpose'!$F$9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83" i="17" l="1"/>
  <c r="D82" i="17"/>
  <c r="D80" i="17"/>
  <c r="J78" i="17"/>
  <c r="J77" i="17"/>
  <c r="E76" i="17"/>
  <c r="E77" i="17"/>
  <c r="E78" i="17"/>
  <c r="E75" i="17"/>
  <c r="B7" i="17"/>
  <c r="C7" i="17"/>
  <c r="D7" i="17"/>
  <c r="E7" i="17"/>
  <c r="F7" i="17"/>
  <c r="G7" i="17"/>
  <c r="H7" i="17"/>
  <c r="I7" i="17"/>
  <c r="J7" i="17"/>
  <c r="K7" i="17"/>
  <c r="L7" i="17"/>
  <c r="M7" i="17"/>
  <c r="N7" i="17"/>
  <c r="O7" i="17"/>
  <c r="P7" i="17"/>
  <c r="Q7" i="17"/>
  <c r="R7" i="17"/>
  <c r="S7" i="17"/>
  <c r="T7" i="17"/>
  <c r="U7" i="17"/>
  <c r="V7" i="17"/>
  <c r="W7" i="17"/>
  <c r="X7" i="17"/>
  <c r="Y7" i="17"/>
  <c r="Z7" i="17"/>
  <c r="B8" i="17"/>
  <c r="C8" i="17"/>
  <c r="D8" i="17"/>
  <c r="E8" i="17"/>
  <c r="F8" i="17"/>
  <c r="G8" i="17"/>
  <c r="H8" i="17"/>
  <c r="I8" i="17"/>
  <c r="J8" i="17"/>
  <c r="K8" i="17"/>
  <c r="L8" i="17"/>
  <c r="M8" i="17"/>
  <c r="N8" i="17"/>
  <c r="O8" i="17"/>
  <c r="P8" i="17"/>
  <c r="Q8" i="17"/>
  <c r="R8" i="17"/>
  <c r="S8" i="17"/>
  <c r="T8" i="17"/>
  <c r="U8" i="17"/>
  <c r="V8" i="17"/>
  <c r="W8" i="17"/>
  <c r="X8" i="17"/>
  <c r="Y8" i="17"/>
  <c r="Z8" i="17"/>
  <c r="B9" i="17"/>
  <c r="C9" i="17"/>
  <c r="D9" i="17"/>
  <c r="E9" i="17"/>
  <c r="F9" i="17"/>
  <c r="G9" i="17"/>
  <c r="H9" i="17"/>
  <c r="I9" i="17"/>
  <c r="J9" i="17"/>
  <c r="K9" i="17"/>
  <c r="L9" i="17"/>
  <c r="M9" i="17"/>
  <c r="N9" i="17"/>
  <c r="O9" i="17"/>
  <c r="P9" i="17"/>
  <c r="Q9" i="17"/>
  <c r="R9" i="17"/>
  <c r="S9" i="17"/>
  <c r="T9" i="17"/>
  <c r="U9" i="17"/>
  <c r="V9" i="17"/>
  <c r="W9" i="17"/>
  <c r="X9" i="17"/>
  <c r="Y9" i="17"/>
  <c r="Z9" i="17"/>
  <c r="B10" i="17"/>
  <c r="C10" i="17"/>
  <c r="D10" i="17"/>
  <c r="E10" i="17"/>
  <c r="F10" i="17"/>
  <c r="G10" i="17"/>
  <c r="H10" i="17"/>
  <c r="I10" i="17"/>
  <c r="J10" i="17"/>
  <c r="K10" i="17"/>
  <c r="L10" i="17"/>
  <c r="M10" i="17"/>
  <c r="N10" i="17"/>
  <c r="O10" i="17"/>
  <c r="P10" i="17"/>
  <c r="Q10" i="17"/>
  <c r="R10" i="17"/>
  <c r="S10" i="17"/>
  <c r="T10" i="17"/>
  <c r="U10" i="17"/>
  <c r="V10" i="17"/>
  <c r="W10" i="17"/>
  <c r="X10" i="17"/>
  <c r="Y10" i="17"/>
  <c r="Z10" i="17"/>
  <c r="B11" i="17"/>
  <c r="C11" i="17"/>
  <c r="D11" i="17"/>
  <c r="E11" i="17"/>
  <c r="F11" i="17"/>
  <c r="G11" i="17"/>
  <c r="H11" i="17"/>
  <c r="I11" i="17"/>
  <c r="J11" i="17"/>
  <c r="K11" i="17"/>
  <c r="L11" i="17"/>
  <c r="M11" i="17"/>
  <c r="N11" i="17"/>
  <c r="O11" i="17"/>
  <c r="P11" i="17"/>
  <c r="Q11" i="17"/>
  <c r="R11" i="17"/>
  <c r="S11" i="17"/>
  <c r="T11" i="17"/>
  <c r="U11" i="17"/>
  <c r="V11" i="17"/>
  <c r="W11" i="17"/>
  <c r="X11" i="17"/>
  <c r="Y11" i="17"/>
  <c r="Z11" i="17"/>
  <c r="B12" i="17"/>
  <c r="C12" i="17"/>
  <c r="D12" i="17"/>
  <c r="E12" i="17"/>
  <c r="F12" i="17"/>
  <c r="G12" i="17"/>
  <c r="H12" i="17"/>
  <c r="I12" i="17"/>
  <c r="J12" i="17"/>
  <c r="K12" i="17"/>
  <c r="L12" i="17"/>
  <c r="M12" i="17"/>
  <c r="N12" i="17"/>
  <c r="O12" i="17"/>
  <c r="P12" i="17"/>
  <c r="Q12" i="17"/>
  <c r="R12" i="17"/>
  <c r="S12" i="17"/>
  <c r="T12" i="17"/>
  <c r="U12" i="17"/>
  <c r="V12" i="17"/>
  <c r="W12" i="17"/>
  <c r="X12" i="17"/>
  <c r="Y12" i="17"/>
  <c r="Z12" i="17"/>
  <c r="B13" i="17"/>
  <c r="C13" i="17"/>
  <c r="D13" i="17"/>
  <c r="E13" i="17"/>
  <c r="F13" i="17"/>
  <c r="G13" i="17"/>
  <c r="H13" i="17"/>
  <c r="I13" i="17"/>
  <c r="J13" i="17"/>
  <c r="K13" i="17"/>
  <c r="L13" i="17"/>
  <c r="M13" i="17"/>
  <c r="N13" i="17"/>
  <c r="O13" i="17"/>
  <c r="P13" i="17"/>
  <c r="Q13" i="17"/>
  <c r="R13" i="17"/>
  <c r="S13" i="17"/>
  <c r="T13" i="17"/>
  <c r="U13" i="17"/>
  <c r="V13" i="17"/>
  <c r="W13" i="17"/>
  <c r="X13" i="17"/>
  <c r="Y13" i="17"/>
  <c r="Z13" i="17"/>
  <c r="B14" i="17"/>
  <c r="C14" i="17"/>
  <c r="D14" i="17"/>
  <c r="E14" i="17"/>
  <c r="F14" i="17"/>
  <c r="G14" i="17"/>
  <c r="H14" i="17"/>
  <c r="I14" i="17"/>
  <c r="J14" i="17"/>
  <c r="K14" i="17"/>
  <c r="L14" i="17"/>
  <c r="M14" i="17"/>
  <c r="N14" i="17"/>
  <c r="O14" i="17"/>
  <c r="P14" i="17"/>
  <c r="Q14" i="17"/>
  <c r="R14" i="17"/>
  <c r="S14" i="17"/>
  <c r="T14" i="17"/>
  <c r="U14" i="17"/>
  <c r="V14" i="17"/>
  <c r="W14" i="17"/>
  <c r="X14" i="17"/>
  <c r="Y14" i="17"/>
  <c r="Z14" i="17"/>
  <c r="B15" i="17"/>
  <c r="C15" i="17"/>
  <c r="D15" i="17"/>
  <c r="E15" i="17"/>
  <c r="F15" i="17"/>
  <c r="G15" i="17"/>
  <c r="H15" i="17"/>
  <c r="I15" i="17"/>
  <c r="J15" i="17"/>
  <c r="K15" i="17"/>
  <c r="L15" i="17"/>
  <c r="M15" i="17"/>
  <c r="N15" i="17"/>
  <c r="O15" i="17"/>
  <c r="P15" i="17"/>
  <c r="Q15" i="17"/>
  <c r="R15" i="17"/>
  <c r="S15" i="17"/>
  <c r="T15" i="17"/>
  <c r="U15" i="17"/>
  <c r="V15" i="17"/>
  <c r="W15" i="17"/>
  <c r="X15" i="17"/>
  <c r="Y15" i="17"/>
  <c r="Z15" i="17"/>
  <c r="B16" i="17"/>
  <c r="C16" i="17"/>
  <c r="D16" i="17"/>
  <c r="E16" i="17"/>
  <c r="F16" i="17"/>
  <c r="G16" i="17"/>
  <c r="H16" i="17"/>
  <c r="I16" i="17"/>
  <c r="J16" i="17"/>
  <c r="K16" i="17"/>
  <c r="L16" i="17"/>
  <c r="M16" i="17"/>
  <c r="N16" i="17"/>
  <c r="O16" i="17"/>
  <c r="P16" i="17"/>
  <c r="Q16" i="17"/>
  <c r="R16" i="17"/>
  <c r="S16" i="17"/>
  <c r="T16" i="17"/>
  <c r="U16" i="17"/>
  <c r="V16" i="17"/>
  <c r="W16" i="17"/>
  <c r="X16" i="17"/>
  <c r="Y16" i="17"/>
  <c r="Z16" i="17"/>
  <c r="B17" i="17"/>
  <c r="C17" i="17"/>
  <c r="D17" i="17"/>
  <c r="E17" i="17"/>
  <c r="F17" i="17"/>
  <c r="G17" i="17"/>
  <c r="H17" i="17"/>
  <c r="I17" i="17"/>
  <c r="J17" i="17"/>
  <c r="K17" i="17"/>
  <c r="L17" i="17"/>
  <c r="M17" i="17"/>
  <c r="N17" i="17"/>
  <c r="O17" i="17"/>
  <c r="P17" i="17"/>
  <c r="Q17" i="17"/>
  <c r="R17" i="17"/>
  <c r="S17" i="17"/>
  <c r="T17" i="17"/>
  <c r="U17" i="17"/>
  <c r="V17" i="17"/>
  <c r="W17" i="17"/>
  <c r="X17" i="17"/>
  <c r="Y17" i="17"/>
  <c r="Z17" i="17"/>
  <c r="B18" i="17"/>
  <c r="C18" i="17"/>
  <c r="D18" i="17"/>
  <c r="E18" i="17"/>
  <c r="F18" i="17"/>
  <c r="G18" i="17"/>
  <c r="H18" i="17"/>
  <c r="I18" i="17"/>
  <c r="J18" i="17"/>
  <c r="K18" i="17"/>
  <c r="L18" i="17"/>
  <c r="M18" i="17"/>
  <c r="N18" i="17"/>
  <c r="O18" i="17"/>
  <c r="P18" i="17"/>
  <c r="Q18" i="17"/>
  <c r="R18" i="17"/>
  <c r="S18" i="17"/>
  <c r="T18" i="17"/>
  <c r="U18" i="17"/>
  <c r="V18" i="17"/>
  <c r="W18" i="17"/>
  <c r="X18" i="17"/>
  <c r="Y18" i="17"/>
  <c r="Z18" i="17"/>
  <c r="B19" i="17"/>
  <c r="C19" i="17"/>
  <c r="D19" i="17"/>
  <c r="E19" i="17"/>
  <c r="F19" i="17"/>
  <c r="G19" i="17"/>
  <c r="H19" i="17"/>
  <c r="I19" i="17"/>
  <c r="J19" i="17"/>
  <c r="K19" i="17"/>
  <c r="L19" i="17"/>
  <c r="M19" i="17"/>
  <c r="N19" i="17"/>
  <c r="O19" i="17"/>
  <c r="P19" i="17"/>
  <c r="Q19" i="17"/>
  <c r="R19" i="17"/>
  <c r="S19" i="17"/>
  <c r="T19" i="17"/>
  <c r="U19" i="17"/>
  <c r="V19" i="17"/>
  <c r="W19" i="17"/>
  <c r="X19" i="17"/>
  <c r="Y19" i="17"/>
  <c r="Z19" i="17"/>
  <c r="B20" i="17"/>
  <c r="C20" i="17"/>
  <c r="D20" i="17"/>
  <c r="E20" i="17"/>
  <c r="F20" i="17"/>
  <c r="G20" i="17"/>
  <c r="H20" i="17"/>
  <c r="I20" i="17"/>
  <c r="J20" i="17"/>
  <c r="K20" i="17"/>
  <c r="L20" i="17"/>
  <c r="M20" i="17"/>
  <c r="N20" i="17"/>
  <c r="O20" i="17"/>
  <c r="P20" i="17"/>
  <c r="Q20" i="17"/>
  <c r="R20" i="17"/>
  <c r="S20" i="17"/>
  <c r="T20" i="17"/>
  <c r="U20" i="17"/>
  <c r="V20" i="17"/>
  <c r="W20" i="17"/>
  <c r="X20" i="17"/>
  <c r="Y20" i="17"/>
  <c r="Z20" i="17"/>
  <c r="B21" i="17"/>
  <c r="C21" i="17"/>
  <c r="D21" i="17"/>
  <c r="E21" i="17"/>
  <c r="F21" i="17"/>
  <c r="G21" i="17"/>
  <c r="H21" i="17"/>
  <c r="I21" i="17"/>
  <c r="J21" i="17"/>
  <c r="K21" i="17"/>
  <c r="L21" i="17"/>
  <c r="M21" i="17"/>
  <c r="N21" i="17"/>
  <c r="O21" i="17"/>
  <c r="P21" i="17"/>
  <c r="Q21" i="17"/>
  <c r="R21" i="17"/>
  <c r="S21" i="17"/>
  <c r="T21" i="17"/>
  <c r="U21" i="17"/>
  <c r="V21" i="17"/>
  <c r="W21" i="17"/>
  <c r="X21" i="17"/>
  <c r="Y21" i="17"/>
  <c r="Z21" i="17"/>
  <c r="B22" i="17"/>
  <c r="C22" i="17"/>
  <c r="D22" i="17"/>
  <c r="E22" i="17"/>
  <c r="F22" i="17"/>
  <c r="G22" i="17"/>
  <c r="H22" i="17"/>
  <c r="I22" i="17"/>
  <c r="J22" i="17"/>
  <c r="K22" i="17"/>
  <c r="L22" i="17"/>
  <c r="M22" i="17"/>
  <c r="N22" i="17"/>
  <c r="O22" i="17"/>
  <c r="P22" i="17"/>
  <c r="Q22" i="17"/>
  <c r="R22" i="17"/>
  <c r="S22" i="17"/>
  <c r="T22" i="17"/>
  <c r="U22" i="17"/>
  <c r="V22" i="17"/>
  <c r="W22" i="17"/>
  <c r="X22" i="17"/>
  <c r="Y22" i="17"/>
  <c r="Z22" i="17"/>
  <c r="B23" i="17"/>
  <c r="C23" i="17"/>
  <c r="D23" i="17"/>
  <c r="E23" i="17"/>
  <c r="F23" i="17"/>
  <c r="G23" i="17"/>
  <c r="H23" i="17"/>
  <c r="I23" i="17"/>
  <c r="J23" i="17"/>
  <c r="K23" i="17"/>
  <c r="L23" i="17"/>
  <c r="M23" i="17"/>
  <c r="N23" i="17"/>
  <c r="O23" i="17"/>
  <c r="P23" i="17"/>
  <c r="Q23" i="17"/>
  <c r="R23" i="17"/>
  <c r="S23" i="17"/>
  <c r="T23" i="17"/>
  <c r="U23" i="17"/>
  <c r="V23" i="17"/>
  <c r="W23" i="17"/>
  <c r="X23" i="17"/>
  <c r="Y23" i="17"/>
  <c r="Z23" i="17"/>
  <c r="B24" i="17"/>
  <c r="C24" i="17"/>
  <c r="D24" i="17"/>
  <c r="E24" i="17"/>
  <c r="F24" i="17"/>
  <c r="G24" i="17"/>
  <c r="H24" i="17"/>
  <c r="I24" i="17"/>
  <c r="J24" i="17"/>
  <c r="K24" i="17"/>
  <c r="L24" i="17"/>
  <c r="M24" i="17"/>
  <c r="N24" i="17"/>
  <c r="O24" i="17"/>
  <c r="P24" i="17"/>
  <c r="Q24" i="17"/>
  <c r="R24" i="17"/>
  <c r="S24" i="17"/>
  <c r="T24" i="17"/>
  <c r="U24" i="17"/>
  <c r="V24" i="17"/>
  <c r="W24" i="17"/>
  <c r="X24" i="17"/>
  <c r="Y24" i="17"/>
  <c r="Z24" i="17"/>
  <c r="B25" i="17"/>
  <c r="C25" i="17"/>
  <c r="D25" i="17"/>
  <c r="E25" i="17"/>
  <c r="F25" i="17"/>
  <c r="G25" i="17"/>
  <c r="H25" i="17"/>
  <c r="I25" i="17"/>
  <c r="J25" i="17"/>
  <c r="K25" i="17"/>
  <c r="L25" i="17"/>
  <c r="M25" i="17"/>
  <c r="N25" i="17"/>
  <c r="O25" i="17"/>
  <c r="P25" i="17"/>
  <c r="Q25" i="17"/>
  <c r="R25" i="17"/>
  <c r="S25" i="17"/>
  <c r="T25" i="17"/>
  <c r="U25" i="17"/>
  <c r="V25" i="17"/>
  <c r="W25" i="17"/>
  <c r="X25" i="17"/>
  <c r="Y25" i="17"/>
  <c r="Z25" i="17"/>
  <c r="B26" i="17"/>
  <c r="C26" i="17"/>
  <c r="D26" i="17"/>
  <c r="E26" i="17"/>
  <c r="F26" i="17"/>
  <c r="G26" i="17"/>
  <c r="H26" i="17"/>
  <c r="I26" i="17"/>
  <c r="J26" i="17"/>
  <c r="K26" i="17"/>
  <c r="L26" i="17"/>
  <c r="M26" i="17"/>
  <c r="N26" i="17"/>
  <c r="O26" i="17"/>
  <c r="P26" i="17"/>
  <c r="Q26" i="17"/>
  <c r="R26" i="17"/>
  <c r="S26" i="17"/>
  <c r="T26" i="17"/>
  <c r="U26" i="17"/>
  <c r="V26" i="17"/>
  <c r="W26" i="17"/>
  <c r="X26" i="17"/>
  <c r="Y26" i="17"/>
  <c r="Z26" i="17"/>
  <c r="B27" i="17"/>
  <c r="C27" i="17"/>
  <c r="D27" i="17"/>
  <c r="E27" i="17"/>
  <c r="F27" i="17"/>
  <c r="G27" i="17"/>
  <c r="H27" i="17"/>
  <c r="I27" i="17"/>
  <c r="J27" i="17"/>
  <c r="K27" i="17"/>
  <c r="L27" i="17"/>
  <c r="M27" i="17"/>
  <c r="N27" i="17"/>
  <c r="O27" i="17"/>
  <c r="P27" i="17"/>
  <c r="Q27" i="17"/>
  <c r="R27" i="17"/>
  <c r="S27" i="17"/>
  <c r="T27" i="17"/>
  <c r="U27" i="17"/>
  <c r="V27" i="17"/>
  <c r="W27" i="17"/>
  <c r="X27" i="17"/>
  <c r="Y27" i="17"/>
  <c r="Z27" i="17"/>
  <c r="B28" i="17"/>
  <c r="C28" i="17"/>
  <c r="D28" i="17"/>
  <c r="E28" i="17"/>
  <c r="F28" i="17"/>
  <c r="G28" i="17"/>
  <c r="H28" i="17"/>
  <c r="I28" i="17"/>
  <c r="J28" i="17"/>
  <c r="K28" i="17"/>
  <c r="L28" i="17"/>
  <c r="M28" i="17"/>
  <c r="N28" i="17"/>
  <c r="O28" i="17"/>
  <c r="P28" i="17"/>
  <c r="Q28" i="17"/>
  <c r="R28" i="17"/>
  <c r="S28" i="17"/>
  <c r="T28" i="17"/>
  <c r="U28" i="17"/>
  <c r="V28" i="17"/>
  <c r="W28" i="17"/>
  <c r="X28" i="17"/>
  <c r="Y28" i="17"/>
  <c r="Z28" i="17"/>
  <c r="B29" i="17"/>
  <c r="C29" i="17"/>
  <c r="D29" i="17"/>
  <c r="E29" i="17"/>
  <c r="F29" i="17"/>
  <c r="G29" i="17"/>
  <c r="H29" i="17"/>
  <c r="I29" i="17"/>
  <c r="J29" i="17"/>
  <c r="K29" i="17"/>
  <c r="L29" i="17"/>
  <c r="M29" i="17"/>
  <c r="N29" i="17"/>
  <c r="O29" i="17"/>
  <c r="P29" i="17"/>
  <c r="Q29" i="17"/>
  <c r="R29" i="17"/>
  <c r="S29" i="17"/>
  <c r="T29" i="17"/>
  <c r="U29" i="17"/>
  <c r="V29" i="17"/>
  <c r="W29" i="17"/>
  <c r="X29" i="17"/>
  <c r="Y29" i="17"/>
  <c r="Z29" i="17"/>
  <c r="B30" i="17"/>
  <c r="C30" i="17"/>
  <c r="D30" i="17"/>
  <c r="E30" i="17"/>
  <c r="F30" i="17"/>
  <c r="G30" i="17"/>
  <c r="H30" i="17"/>
  <c r="I30" i="17"/>
  <c r="J30" i="17"/>
  <c r="K30" i="17"/>
  <c r="L30" i="17"/>
  <c r="M30" i="17"/>
  <c r="N30" i="17"/>
  <c r="O30" i="17"/>
  <c r="P30" i="17"/>
  <c r="Q30" i="17"/>
  <c r="R30" i="17"/>
  <c r="S30" i="17"/>
  <c r="T30" i="17"/>
  <c r="U30" i="17"/>
  <c r="V30" i="17"/>
  <c r="W30" i="17"/>
  <c r="X30" i="17"/>
  <c r="Y30" i="17"/>
  <c r="Z30" i="17"/>
  <c r="B31" i="17"/>
  <c r="C31" i="17"/>
  <c r="D31" i="17"/>
  <c r="E31" i="17"/>
  <c r="F31" i="17"/>
  <c r="G31" i="17"/>
  <c r="H31" i="17"/>
  <c r="I31" i="17"/>
  <c r="J31" i="17"/>
  <c r="K31" i="17"/>
  <c r="L31" i="17"/>
  <c r="M31" i="17"/>
  <c r="N31" i="17"/>
  <c r="O31" i="17"/>
  <c r="P31" i="17"/>
  <c r="Q31" i="17"/>
  <c r="R31" i="17"/>
  <c r="S31" i="17"/>
  <c r="T31" i="17"/>
  <c r="U31" i="17"/>
  <c r="V31" i="17"/>
  <c r="W31" i="17"/>
  <c r="X31" i="17"/>
  <c r="Y31" i="17"/>
  <c r="Z31" i="17"/>
  <c r="B32" i="17"/>
  <c r="C32" i="17"/>
  <c r="D32" i="17"/>
  <c r="E32" i="17"/>
  <c r="F32" i="17"/>
  <c r="G32" i="17"/>
  <c r="H32" i="17"/>
  <c r="I32" i="17"/>
  <c r="J32" i="17"/>
  <c r="K32" i="17"/>
  <c r="L32" i="17"/>
  <c r="M32" i="17"/>
  <c r="N32" i="17"/>
  <c r="O32" i="17"/>
  <c r="P32" i="17"/>
  <c r="Q32" i="17"/>
  <c r="R32" i="17"/>
  <c r="S32" i="17"/>
  <c r="T32" i="17"/>
  <c r="U32" i="17"/>
  <c r="V32" i="17"/>
  <c r="W32" i="17"/>
  <c r="X32" i="17"/>
  <c r="Y32" i="17"/>
  <c r="Z32" i="17"/>
  <c r="B33" i="17"/>
  <c r="C33" i="17"/>
  <c r="D33" i="17"/>
  <c r="E33" i="17"/>
  <c r="F33" i="17"/>
  <c r="G33" i="17"/>
  <c r="H33" i="17"/>
  <c r="I33" i="17"/>
  <c r="J33" i="17"/>
  <c r="K33" i="17"/>
  <c r="L33" i="17"/>
  <c r="M33" i="17"/>
  <c r="N33" i="17"/>
  <c r="O33" i="17"/>
  <c r="P33" i="17"/>
  <c r="Q33" i="17"/>
  <c r="R33" i="17"/>
  <c r="S33" i="17"/>
  <c r="T33" i="17"/>
  <c r="U33" i="17"/>
  <c r="V33" i="17"/>
  <c r="W33" i="17"/>
  <c r="X33" i="17"/>
  <c r="Y33" i="17"/>
  <c r="Z33" i="17"/>
  <c r="B34" i="17"/>
  <c r="C34" i="17"/>
  <c r="D34" i="17"/>
  <c r="E34" i="17"/>
  <c r="F34" i="17"/>
  <c r="G34" i="17"/>
  <c r="H34" i="17"/>
  <c r="I34" i="17"/>
  <c r="J34" i="17"/>
  <c r="K34" i="17"/>
  <c r="L34" i="17"/>
  <c r="M34" i="17"/>
  <c r="N34" i="17"/>
  <c r="O34" i="17"/>
  <c r="P34" i="17"/>
  <c r="Q34" i="17"/>
  <c r="R34" i="17"/>
  <c r="S34" i="17"/>
  <c r="T34" i="17"/>
  <c r="U34" i="17"/>
  <c r="V34" i="17"/>
  <c r="W34" i="17"/>
  <c r="X34" i="17"/>
  <c r="Y34" i="17"/>
  <c r="Z34" i="17"/>
  <c r="B35" i="17"/>
  <c r="C35" i="17"/>
  <c r="D35" i="17"/>
  <c r="E35" i="17"/>
  <c r="F35" i="17"/>
  <c r="G35" i="17"/>
  <c r="H35" i="17"/>
  <c r="I35" i="17"/>
  <c r="J35" i="17"/>
  <c r="K35" i="17"/>
  <c r="L35" i="17"/>
  <c r="M35" i="17"/>
  <c r="N35" i="17"/>
  <c r="O35" i="17"/>
  <c r="P35" i="17"/>
  <c r="Q35" i="17"/>
  <c r="R35" i="17"/>
  <c r="S35" i="17"/>
  <c r="T35" i="17"/>
  <c r="U35" i="17"/>
  <c r="V35" i="17"/>
  <c r="W35" i="17"/>
  <c r="X35" i="17"/>
  <c r="Y35" i="17"/>
  <c r="Z35" i="17"/>
  <c r="B36" i="17"/>
  <c r="C36" i="17"/>
  <c r="D36" i="17"/>
  <c r="E36" i="17"/>
  <c r="F36" i="17"/>
  <c r="G36" i="17"/>
  <c r="H36" i="17"/>
  <c r="I36" i="17"/>
  <c r="J36" i="17"/>
  <c r="K36" i="17"/>
  <c r="L36" i="17"/>
  <c r="M36" i="17"/>
  <c r="N36" i="17"/>
  <c r="O36" i="17"/>
  <c r="P36" i="17"/>
  <c r="Q36" i="17"/>
  <c r="R36" i="17"/>
  <c r="S36" i="17"/>
  <c r="T36" i="17"/>
  <c r="U36" i="17"/>
  <c r="V36" i="17"/>
  <c r="W36" i="17"/>
  <c r="X36" i="17"/>
  <c r="Y36" i="17"/>
  <c r="Z36" i="17"/>
  <c r="B37" i="17"/>
  <c r="C37" i="17"/>
  <c r="D37" i="17"/>
  <c r="E37" i="17"/>
  <c r="F37" i="17"/>
  <c r="G37" i="17"/>
  <c r="H37" i="17"/>
  <c r="I37" i="17"/>
  <c r="J37" i="17"/>
  <c r="K37" i="17"/>
  <c r="L37" i="17"/>
  <c r="M37" i="17"/>
  <c r="N37" i="17"/>
  <c r="O37" i="17"/>
  <c r="P37" i="17"/>
  <c r="Q37" i="17"/>
  <c r="R37" i="17"/>
  <c r="S37" i="17"/>
  <c r="T37" i="17"/>
  <c r="U37" i="17"/>
  <c r="V37" i="17"/>
  <c r="W37" i="17"/>
  <c r="X37" i="17"/>
  <c r="Y37" i="17"/>
  <c r="Z37" i="17"/>
  <c r="B38" i="17"/>
  <c r="C38" i="17"/>
  <c r="D38" i="17"/>
  <c r="E38" i="17"/>
  <c r="F38" i="17"/>
  <c r="G38" i="17"/>
  <c r="H38" i="17"/>
  <c r="I38" i="17"/>
  <c r="J38" i="17"/>
  <c r="K38" i="17"/>
  <c r="L38" i="17"/>
  <c r="M38" i="17"/>
  <c r="N38" i="17"/>
  <c r="O38" i="17"/>
  <c r="P38" i="17"/>
  <c r="Q38" i="17"/>
  <c r="R38" i="17"/>
  <c r="S38" i="17"/>
  <c r="T38" i="17"/>
  <c r="U38" i="17"/>
  <c r="V38" i="17"/>
  <c r="W38" i="17"/>
  <c r="X38" i="17"/>
  <c r="Y38" i="17"/>
  <c r="Z38" i="17"/>
  <c r="B39" i="17"/>
  <c r="C39" i="17"/>
  <c r="D39" i="17"/>
  <c r="E39" i="17"/>
  <c r="F39" i="17"/>
  <c r="G39" i="17"/>
  <c r="H39" i="17"/>
  <c r="I39" i="17"/>
  <c r="J39" i="17"/>
  <c r="K39" i="17"/>
  <c r="L39" i="17"/>
  <c r="M39" i="17"/>
  <c r="N39" i="17"/>
  <c r="O39" i="17"/>
  <c r="P39" i="17"/>
  <c r="Q39" i="17"/>
  <c r="R39" i="17"/>
  <c r="S39" i="17"/>
  <c r="T39" i="17"/>
  <c r="U39" i="17"/>
  <c r="V39" i="17"/>
  <c r="W39" i="17"/>
  <c r="X39" i="17"/>
  <c r="Y39" i="17"/>
  <c r="Z39" i="17"/>
  <c r="B40" i="17"/>
  <c r="C40" i="17"/>
  <c r="D40" i="17"/>
  <c r="E40" i="17"/>
  <c r="F40" i="17"/>
  <c r="G40" i="17"/>
  <c r="H40" i="17"/>
  <c r="I40" i="17"/>
  <c r="J40" i="17"/>
  <c r="K40" i="17"/>
  <c r="L40" i="17"/>
  <c r="M40" i="17"/>
  <c r="N40" i="17"/>
  <c r="O40" i="17"/>
  <c r="P40" i="17"/>
  <c r="Q40" i="17"/>
  <c r="R40" i="17"/>
  <c r="S40" i="17"/>
  <c r="T40" i="17"/>
  <c r="U40" i="17"/>
  <c r="V40" i="17"/>
  <c r="W40" i="17"/>
  <c r="X40" i="17"/>
  <c r="Y40" i="17"/>
  <c r="Z40" i="17"/>
  <c r="B41" i="17"/>
  <c r="C41" i="17"/>
  <c r="D41" i="17"/>
  <c r="E41" i="17"/>
  <c r="F41" i="17"/>
  <c r="G41" i="17"/>
  <c r="H41" i="17"/>
  <c r="I41" i="17"/>
  <c r="J41" i="17"/>
  <c r="K41" i="17"/>
  <c r="L41" i="17"/>
  <c r="M41" i="17"/>
  <c r="N41" i="17"/>
  <c r="O41" i="17"/>
  <c r="P41" i="17"/>
  <c r="Q41" i="17"/>
  <c r="R41" i="17"/>
  <c r="S41" i="17"/>
  <c r="T41" i="17"/>
  <c r="U41" i="17"/>
  <c r="V41" i="17"/>
  <c r="W41" i="17"/>
  <c r="X41" i="17"/>
  <c r="Y41" i="17"/>
  <c r="Z41" i="17"/>
  <c r="B42" i="17"/>
  <c r="C42" i="17"/>
  <c r="D42" i="17"/>
  <c r="E42" i="17"/>
  <c r="F42" i="17"/>
  <c r="G42" i="17"/>
  <c r="H42" i="17"/>
  <c r="I42" i="17"/>
  <c r="J42" i="17"/>
  <c r="K42" i="17"/>
  <c r="L42" i="17"/>
  <c r="M42" i="17"/>
  <c r="N42" i="17"/>
  <c r="O42" i="17"/>
  <c r="P42" i="17"/>
  <c r="Q42" i="17"/>
  <c r="R42" i="17"/>
  <c r="S42" i="17"/>
  <c r="T42" i="17"/>
  <c r="U42" i="17"/>
  <c r="V42" i="17"/>
  <c r="W42" i="17"/>
  <c r="X42" i="17"/>
  <c r="Y42" i="17"/>
  <c r="Z42" i="17"/>
  <c r="B43" i="17"/>
  <c r="C43" i="17"/>
  <c r="D43" i="17"/>
  <c r="E43" i="17"/>
  <c r="F43" i="17"/>
  <c r="G43" i="17"/>
  <c r="H43" i="17"/>
  <c r="I43" i="17"/>
  <c r="J43" i="17"/>
  <c r="K43" i="17"/>
  <c r="L43" i="17"/>
  <c r="M43" i="17"/>
  <c r="N43" i="17"/>
  <c r="O43" i="17"/>
  <c r="P43" i="17"/>
  <c r="Q43" i="17"/>
  <c r="R43" i="17"/>
  <c r="S43" i="17"/>
  <c r="T43" i="17"/>
  <c r="U43" i="17"/>
  <c r="V43" i="17"/>
  <c r="W43" i="17"/>
  <c r="X43" i="17"/>
  <c r="Y43" i="17"/>
  <c r="Z43" i="17"/>
  <c r="B44" i="17"/>
  <c r="C44" i="17"/>
  <c r="D44" i="17"/>
  <c r="E44" i="17"/>
  <c r="F44" i="17"/>
  <c r="G44" i="17"/>
  <c r="H44" i="17"/>
  <c r="I44" i="17"/>
  <c r="J44" i="17"/>
  <c r="K44" i="17"/>
  <c r="L44" i="17"/>
  <c r="M44" i="17"/>
  <c r="N44" i="17"/>
  <c r="O44" i="17"/>
  <c r="P44" i="17"/>
  <c r="Q44" i="17"/>
  <c r="R44" i="17"/>
  <c r="S44" i="17"/>
  <c r="T44" i="17"/>
  <c r="U44" i="17"/>
  <c r="V44" i="17"/>
  <c r="W44" i="17"/>
  <c r="X44" i="17"/>
  <c r="Y44" i="17"/>
  <c r="Z44" i="17"/>
  <c r="B45" i="17"/>
  <c r="C45" i="17"/>
  <c r="D45" i="17"/>
  <c r="E45" i="17"/>
  <c r="F45" i="17"/>
  <c r="G45" i="17"/>
  <c r="H45" i="17"/>
  <c r="I45" i="17"/>
  <c r="J45" i="17"/>
  <c r="K45" i="17"/>
  <c r="L45" i="17"/>
  <c r="M45" i="17"/>
  <c r="N45" i="17"/>
  <c r="O45" i="17"/>
  <c r="P45" i="17"/>
  <c r="Q45" i="17"/>
  <c r="R45" i="17"/>
  <c r="S45" i="17"/>
  <c r="T45" i="17"/>
  <c r="U45" i="17"/>
  <c r="V45" i="17"/>
  <c r="W45" i="17"/>
  <c r="X45" i="17"/>
  <c r="Y45" i="17"/>
  <c r="Z45" i="17"/>
  <c r="B46" i="17"/>
  <c r="C46" i="17"/>
  <c r="D46" i="17"/>
  <c r="E46" i="17"/>
  <c r="F46" i="17"/>
  <c r="G46" i="17"/>
  <c r="H46" i="17"/>
  <c r="I46" i="17"/>
  <c r="J46" i="17"/>
  <c r="K46" i="17"/>
  <c r="L46" i="17"/>
  <c r="M46" i="17"/>
  <c r="N46" i="17"/>
  <c r="O46" i="17"/>
  <c r="P46" i="17"/>
  <c r="Q46" i="17"/>
  <c r="R46" i="17"/>
  <c r="S46" i="17"/>
  <c r="T46" i="17"/>
  <c r="U46" i="17"/>
  <c r="V46" i="17"/>
  <c r="W46" i="17"/>
  <c r="X46" i="17"/>
  <c r="Y46" i="17"/>
  <c r="Z46" i="17"/>
  <c r="B47" i="17"/>
  <c r="C47" i="17"/>
  <c r="D47" i="17"/>
  <c r="E47" i="17"/>
  <c r="F47" i="17"/>
  <c r="G47" i="17"/>
  <c r="H47" i="17"/>
  <c r="I47" i="17"/>
  <c r="J47" i="17"/>
  <c r="K47" i="17"/>
  <c r="L47" i="17"/>
  <c r="M47" i="17"/>
  <c r="N47" i="17"/>
  <c r="O47" i="17"/>
  <c r="P47" i="17"/>
  <c r="Q47" i="17"/>
  <c r="R47" i="17"/>
  <c r="S47" i="17"/>
  <c r="T47" i="17"/>
  <c r="U47" i="17"/>
  <c r="V47" i="17"/>
  <c r="W47" i="17"/>
  <c r="X47" i="17"/>
  <c r="Y47" i="17"/>
  <c r="Z47" i="17"/>
  <c r="B48" i="17"/>
  <c r="C48" i="17"/>
  <c r="D48" i="17"/>
  <c r="E48" i="17"/>
  <c r="F48" i="17"/>
  <c r="G48" i="17"/>
  <c r="H48" i="17"/>
  <c r="I48" i="17"/>
  <c r="J48" i="17"/>
  <c r="K48" i="17"/>
  <c r="L48" i="17"/>
  <c r="M48" i="17"/>
  <c r="N48" i="17"/>
  <c r="O48" i="17"/>
  <c r="P48" i="17"/>
  <c r="Q48" i="17"/>
  <c r="R48" i="17"/>
  <c r="S48" i="17"/>
  <c r="T48" i="17"/>
  <c r="U48" i="17"/>
  <c r="V48" i="17"/>
  <c r="W48" i="17"/>
  <c r="X48" i="17"/>
  <c r="Y48" i="17"/>
  <c r="Z48" i="17"/>
  <c r="B49" i="17"/>
  <c r="C49" i="17"/>
  <c r="D49" i="17"/>
  <c r="E49" i="17"/>
  <c r="F49" i="17"/>
  <c r="G49" i="17"/>
  <c r="H49" i="17"/>
  <c r="I49" i="17"/>
  <c r="J49" i="17"/>
  <c r="K49" i="17"/>
  <c r="L49" i="17"/>
  <c r="M49" i="17"/>
  <c r="N49" i="17"/>
  <c r="O49" i="17"/>
  <c r="P49" i="17"/>
  <c r="Q49" i="17"/>
  <c r="R49" i="17"/>
  <c r="S49" i="17"/>
  <c r="T49" i="17"/>
  <c r="U49" i="17"/>
  <c r="V49" i="17"/>
  <c r="W49" i="17"/>
  <c r="X49" i="17"/>
  <c r="Y49" i="17"/>
  <c r="Z49" i="17"/>
  <c r="B50" i="17"/>
  <c r="C50" i="17"/>
  <c r="D50" i="17"/>
  <c r="E50" i="17"/>
  <c r="F50" i="17"/>
  <c r="G50" i="17"/>
  <c r="H50" i="17"/>
  <c r="I50" i="17"/>
  <c r="J50" i="17"/>
  <c r="K50" i="17"/>
  <c r="L50" i="17"/>
  <c r="M50" i="17"/>
  <c r="N50" i="17"/>
  <c r="O50" i="17"/>
  <c r="P50" i="17"/>
  <c r="Q50" i="17"/>
  <c r="R50" i="17"/>
  <c r="S50" i="17"/>
  <c r="T50" i="17"/>
  <c r="U50" i="17"/>
  <c r="V50" i="17"/>
  <c r="W50" i="17"/>
  <c r="X50" i="17"/>
  <c r="Y50" i="17"/>
  <c r="Z50" i="17"/>
  <c r="B51" i="17"/>
  <c r="C51" i="17"/>
  <c r="D51" i="17"/>
  <c r="E51" i="17"/>
  <c r="F51" i="17"/>
  <c r="G51" i="17"/>
  <c r="H51" i="17"/>
  <c r="I51" i="17"/>
  <c r="J51" i="17"/>
  <c r="K51" i="17"/>
  <c r="L51" i="17"/>
  <c r="M51" i="17"/>
  <c r="N51" i="17"/>
  <c r="O51" i="17"/>
  <c r="P51" i="17"/>
  <c r="Q51" i="17"/>
  <c r="R51" i="17"/>
  <c r="S51" i="17"/>
  <c r="T51" i="17"/>
  <c r="U51" i="17"/>
  <c r="V51" i="17"/>
  <c r="W51" i="17"/>
  <c r="X51" i="17"/>
  <c r="Y51" i="17"/>
  <c r="Z51" i="17"/>
  <c r="B52" i="17"/>
  <c r="C52" i="17"/>
  <c r="D52" i="17"/>
  <c r="E52" i="17"/>
  <c r="F52" i="17"/>
  <c r="G52" i="17"/>
  <c r="H52" i="17"/>
  <c r="I52" i="17"/>
  <c r="J52" i="17"/>
  <c r="K52" i="17"/>
  <c r="L52" i="17"/>
  <c r="M52" i="17"/>
  <c r="N52" i="17"/>
  <c r="O52" i="17"/>
  <c r="P52" i="17"/>
  <c r="Q52" i="17"/>
  <c r="R52" i="17"/>
  <c r="S52" i="17"/>
  <c r="T52" i="17"/>
  <c r="U52" i="17"/>
  <c r="V52" i="17"/>
  <c r="W52" i="17"/>
  <c r="X52" i="17"/>
  <c r="Y52" i="17"/>
  <c r="Z52" i="17"/>
  <c r="B53" i="17"/>
  <c r="C53" i="17"/>
  <c r="D53" i="17"/>
  <c r="E53" i="17"/>
  <c r="F53" i="17"/>
  <c r="G53" i="17"/>
  <c r="H53" i="17"/>
  <c r="I53" i="17"/>
  <c r="J53" i="17"/>
  <c r="K53" i="17"/>
  <c r="L53" i="17"/>
  <c r="M53" i="17"/>
  <c r="N53" i="17"/>
  <c r="O53" i="17"/>
  <c r="P53" i="17"/>
  <c r="Q53" i="17"/>
  <c r="R53" i="17"/>
  <c r="S53" i="17"/>
  <c r="T53" i="17"/>
  <c r="U53" i="17"/>
  <c r="V53" i="17"/>
  <c r="W53" i="17"/>
  <c r="X53" i="17"/>
  <c r="Y53" i="17"/>
  <c r="Z53" i="17"/>
  <c r="B54" i="17"/>
  <c r="C54" i="17"/>
  <c r="D54" i="17"/>
  <c r="E54" i="17"/>
  <c r="F54" i="17"/>
  <c r="G54" i="17"/>
  <c r="H54" i="17"/>
  <c r="I54" i="17"/>
  <c r="J54" i="17"/>
  <c r="K54" i="17"/>
  <c r="L54" i="17"/>
  <c r="M54" i="17"/>
  <c r="N54" i="17"/>
  <c r="O54" i="17"/>
  <c r="P54" i="17"/>
  <c r="Q54" i="17"/>
  <c r="R54" i="17"/>
  <c r="S54" i="17"/>
  <c r="T54" i="17"/>
  <c r="U54" i="17"/>
  <c r="V54" i="17"/>
  <c r="W54" i="17"/>
  <c r="X54" i="17"/>
  <c r="Y54" i="17"/>
  <c r="Z54" i="17"/>
  <c r="B55" i="17"/>
  <c r="C55" i="17"/>
  <c r="D55" i="17"/>
  <c r="E55" i="17"/>
  <c r="F55" i="17"/>
  <c r="G55" i="17"/>
  <c r="H55" i="17"/>
  <c r="I55" i="17"/>
  <c r="J55" i="17"/>
  <c r="K55" i="17"/>
  <c r="L55" i="17"/>
  <c r="M55" i="17"/>
  <c r="N55" i="17"/>
  <c r="O55" i="17"/>
  <c r="P55" i="17"/>
  <c r="Q55" i="17"/>
  <c r="R55" i="17"/>
  <c r="S55" i="17"/>
  <c r="T55" i="17"/>
  <c r="U55" i="17"/>
  <c r="V55" i="17"/>
  <c r="W55" i="17"/>
  <c r="X55" i="17"/>
  <c r="Y55" i="17"/>
  <c r="Z55" i="17"/>
  <c r="B56" i="17"/>
  <c r="C56" i="17"/>
  <c r="D56" i="17"/>
  <c r="E56" i="17"/>
  <c r="F56" i="17"/>
  <c r="G56" i="17"/>
  <c r="H56" i="17"/>
  <c r="I56" i="17"/>
  <c r="J56" i="17"/>
  <c r="K56" i="17"/>
  <c r="L56" i="17"/>
  <c r="M56" i="17"/>
  <c r="N56" i="17"/>
  <c r="O56" i="17"/>
  <c r="P56" i="17"/>
  <c r="Q56" i="17"/>
  <c r="R56" i="17"/>
  <c r="S56" i="17"/>
  <c r="T56" i="17"/>
  <c r="U56" i="17"/>
  <c r="V56" i="17"/>
  <c r="W56" i="17"/>
  <c r="X56" i="17"/>
  <c r="Y56" i="17"/>
  <c r="Z56" i="17"/>
  <c r="B57" i="17"/>
  <c r="C57" i="17"/>
  <c r="D57" i="17"/>
  <c r="E57" i="17"/>
  <c r="F57" i="17"/>
  <c r="G57" i="17"/>
  <c r="H57" i="17"/>
  <c r="I57" i="17"/>
  <c r="J57" i="17"/>
  <c r="K57" i="17"/>
  <c r="L57" i="17"/>
  <c r="M57" i="17"/>
  <c r="N57" i="17"/>
  <c r="O57" i="17"/>
  <c r="P57" i="17"/>
  <c r="Q57" i="17"/>
  <c r="R57" i="17"/>
  <c r="S57" i="17"/>
  <c r="T57" i="17"/>
  <c r="U57" i="17"/>
  <c r="V57" i="17"/>
  <c r="W57" i="17"/>
  <c r="X57" i="17"/>
  <c r="Y57" i="17"/>
  <c r="Z57" i="17"/>
  <c r="B58" i="17"/>
  <c r="C58" i="17"/>
  <c r="D58" i="17"/>
  <c r="E58" i="17"/>
  <c r="F58" i="17"/>
  <c r="G58" i="17"/>
  <c r="H58" i="17"/>
  <c r="I58" i="17"/>
  <c r="J58" i="17"/>
  <c r="K58" i="17"/>
  <c r="L58" i="17"/>
  <c r="M58" i="17"/>
  <c r="N58" i="17"/>
  <c r="O58" i="17"/>
  <c r="P58" i="17"/>
  <c r="Q58" i="17"/>
  <c r="R58" i="17"/>
  <c r="S58" i="17"/>
  <c r="T58" i="17"/>
  <c r="U58" i="17"/>
  <c r="V58" i="17"/>
  <c r="W58" i="17"/>
  <c r="X58" i="17"/>
  <c r="Y58" i="17"/>
  <c r="Z58" i="17"/>
  <c r="B59" i="17"/>
  <c r="C59" i="17"/>
  <c r="D59" i="17"/>
  <c r="E59" i="17"/>
  <c r="F59" i="17"/>
  <c r="G59" i="17"/>
  <c r="H59" i="17"/>
  <c r="I59" i="17"/>
  <c r="J59" i="17"/>
  <c r="K59" i="17"/>
  <c r="L59" i="17"/>
  <c r="M59" i="17"/>
  <c r="N59" i="17"/>
  <c r="O59" i="17"/>
  <c r="P59" i="17"/>
  <c r="Q59" i="17"/>
  <c r="R59" i="17"/>
  <c r="S59" i="17"/>
  <c r="T59" i="17"/>
  <c r="U59" i="17"/>
  <c r="V59" i="17"/>
  <c r="W59" i="17"/>
  <c r="X59" i="17"/>
  <c r="Y59" i="17"/>
  <c r="Z59" i="17"/>
  <c r="B60" i="17"/>
  <c r="C60" i="17"/>
  <c r="D60" i="17"/>
  <c r="E60" i="17"/>
  <c r="F60" i="17"/>
  <c r="G60" i="17"/>
  <c r="H60" i="17"/>
  <c r="I60" i="17"/>
  <c r="J60" i="17"/>
  <c r="K60" i="17"/>
  <c r="L60" i="17"/>
  <c r="M60" i="17"/>
  <c r="N60" i="17"/>
  <c r="O60" i="17"/>
  <c r="P60" i="17"/>
  <c r="Q60" i="17"/>
  <c r="R60" i="17"/>
  <c r="S60" i="17"/>
  <c r="T60" i="17"/>
  <c r="U60" i="17"/>
  <c r="V60" i="17"/>
  <c r="W60" i="17"/>
  <c r="X60" i="17"/>
  <c r="Y60" i="17"/>
  <c r="Z60" i="17"/>
  <c r="B61" i="17"/>
  <c r="C61" i="17"/>
  <c r="D61" i="17"/>
  <c r="E61" i="17"/>
  <c r="F61" i="17"/>
  <c r="G61" i="17"/>
  <c r="H61" i="17"/>
  <c r="I61" i="17"/>
  <c r="J61" i="17"/>
  <c r="K61" i="17"/>
  <c r="L61" i="17"/>
  <c r="M61" i="17"/>
  <c r="N61" i="17"/>
  <c r="O61" i="17"/>
  <c r="P61" i="17"/>
  <c r="Q61" i="17"/>
  <c r="R61" i="17"/>
  <c r="S61" i="17"/>
  <c r="T61" i="17"/>
  <c r="U61" i="17"/>
  <c r="V61" i="17"/>
  <c r="W61" i="17"/>
  <c r="X61" i="17"/>
  <c r="Y61" i="17"/>
  <c r="Z61" i="17"/>
  <c r="B62" i="17"/>
  <c r="C62" i="17"/>
  <c r="D62" i="17"/>
  <c r="E62" i="17"/>
  <c r="F62" i="17"/>
  <c r="G62" i="17"/>
  <c r="H62" i="17"/>
  <c r="I62" i="17"/>
  <c r="J62" i="17"/>
  <c r="K62" i="17"/>
  <c r="L62" i="17"/>
  <c r="M62" i="17"/>
  <c r="N62" i="17"/>
  <c r="O62" i="17"/>
  <c r="P62" i="17"/>
  <c r="Q62" i="17"/>
  <c r="R62" i="17"/>
  <c r="S62" i="17"/>
  <c r="T62" i="17"/>
  <c r="U62" i="17"/>
  <c r="V62" i="17"/>
  <c r="W62" i="17"/>
  <c r="X62" i="17"/>
  <c r="Y62" i="17"/>
  <c r="Z62" i="17"/>
  <c r="B63" i="17"/>
  <c r="C63" i="17"/>
  <c r="D63" i="17"/>
  <c r="E63" i="17"/>
  <c r="F63" i="17"/>
  <c r="G63" i="17"/>
  <c r="H63" i="17"/>
  <c r="I63" i="17"/>
  <c r="J63" i="17"/>
  <c r="K63" i="17"/>
  <c r="L63" i="17"/>
  <c r="M63" i="17"/>
  <c r="N63" i="17"/>
  <c r="O63" i="17"/>
  <c r="P63" i="17"/>
  <c r="Q63" i="17"/>
  <c r="R63" i="17"/>
  <c r="S63" i="17"/>
  <c r="T63" i="17"/>
  <c r="U63" i="17"/>
  <c r="V63" i="17"/>
  <c r="W63" i="17"/>
  <c r="X63" i="17"/>
  <c r="Y63" i="17"/>
  <c r="Z63" i="17"/>
  <c r="B64" i="17"/>
  <c r="C64" i="17"/>
  <c r="D64" i="17"/>
  <c r="E64" i="17"/>
  <c r="F64" i="17"/>
  <c r="G64" i="17"/>
  <c r="H64" i="17"/>
  <c r="I64" i="17"/>
  <c r="J64" i="17"/>
  <c r="K64" i="17"/>
  <c r="L64" i="17"/>
  <c r="M64" i="17"/>
  <c r="N64" i="17"/>
  <c r="O64" i="17"/>
  <c r="P64" i="17"/>
  <c r="Q64" i="17"/>
  <c r="R64" i="17"/>
  <c r="S64" i="17"/>
  <c r="T64" i="17"/>
  <c r="U64" i="17"/>
  <c r="V64" i="17"/>
  <c r="W64" i="17"/>
  <c r="X64" i="17"/>
  <c r="Y64" i="17"/>
  <c r="Z64" i="17"/>
  <c r="B65" i="17"/>
  <c r="C65" i="17"/>
  <c r="D65" i="17"/>
  <c r="E65" i="17"/>
  <c r="F65" i="17"/>
  <c r="G65" i="17"/>
  <c r="H65" i="17"/>
  <c r="I65" i="17"/>
  <c r="J65" i="17"/>
  <c r="K65" i="17"/>
  <c r="L65" i="17"/>
  <c r="M65" i="17"/>
  <c r="N65" i="17"/>
  <c r="O65" i="17"/>
  <c r="P65" i="17"/>
  <c r="Q65" i="17"/>
  <c r="R65" i="17"/>
  <c r="S65" i="17"/>
  <c r="T65" i="17"/>
  <c r="U65" i="17"/>
  <c r="V65" i="17"/>
  <c r="W65" i="17"/>
  <c r="X65" i="17"/>
  <c r="Y65" i="17"/>
  <c r="Z65" i="17"/>
  <c r="B66" i="17"/>
  <c r="C66" i="17"/>
  <c r="D66" i="17"/>
  <c r="E66" i="17"/>
  <c r="F66" i="17"/>
  <c r="G66" i="17"/>
  <c r="H66" i="17"/>
  <c r="I66" i="17"/>
  <c r="J66" i="17"/>
  <c r="K66" i="17"/>
  <c r="L66" i="17"/>
  <c r="M66" i="17"/>
  <c r="N66" i="17"/>
  <c r="O66" i="17"/>
  <c r="P66" i="17"/>
  <c r="Q66" i="17"/>
  <c r="R66" i="17"/>
  <c r="S66" i="17"/>
  <c r="T66" i="17"/>
  <c r="U66" i="17"/>
  <c r="V66" i="17"/>
  <c r="W66" i="17"/>
  <c r="X66" i="17"/>
  <c r="Y66" i="17"/>
  <c r="Z66" i="17"/>
  <c r="B67" i="17"/>
  <c r="C67" i="17"/>
  <c r="D67" i="17"/>
  <c r="E67" i="17"/>
  <c r="F67" i="17"/>
  <c r="G67" i="17"/>
  <c r="H67" i="17"/>
  <c r="I67" i="17"/>
  <c r="J67" i="17"/>
  <c r="K67" i="17"/>
  <c r="L67" i="17"/>
  <c r="M67" i="17"/>
  <c r="N67" i="17"/>
  <c r="O67" i="17"/>
  <c r="P67" i="17"/>
  <c r="Q67" i="17"/>
  <c r="R67" i="17"/>
  <c r="S67" i="17"/>
  <c r="T67" i="17"/>
  <c r="U67" i="17"/>
  <c r="V67" i="17"/>
  <c r="W67" i="17"/>
  <c r="X67" i="17"/>
  <c r="Y67" i="17"/>
  <c r="Z67" i="17"/>
  <c r="B68" i="17"/>
  <c r="C68" i="17"/>
  <c r="D68" i="17"/>
  <c r="E68" i="17"/>
  <c r="F68" i="17"/>
  <c r="G68" i="17"/>
  <c r="H68" i="17"/>
  <c r="I68" i="17"/>
  <c r="J68" i="17"/>
  <c r="K68" i="17"/>
  <c r="L68" i="17"/>
  <c r="M68" i="17"/>
  <c r="N68" i="17"/>
  <c r="O68" i="17"/>
  <c r="P68" i="17"/>
  <c r="Q68" i="17"/>
  <c r="R68" i="17"/>
  <c r="S68" i="17"/>
  <c r="T68" i="17"/>
  <c r="U68" i="17"/>
  <c r="V68" i="17"/>
  <c r="W68" i="17"/>
  <c r="X68" i="17"/>
  <c r="Y68" i="17"/>
  <c r="Z68" i="17"/>
  <c r="B69" i="17"/>
  <c r="C69" i="17"/>
  <c r="D69" i="17"/>
  <c r="E69" i="17"/>
  <c r="F69" i="17"/>
  <c r="G69" i="17"/>
  <c r="H69" i="17"/>
  <c r="I69" i="17"/>
  <c r="J69" i="17"/>
  <c r="K69" i="17"/>
  <c r="L69" i="17"/>
  <c r="M69" i="17"/>
  <c r="N69" i="17"/>
  <c r="O69" i="17"/>
  <c r="P69" i="17"/>
  <c r="Q69" i="17"/>
  <c r="R69" i="17"/>
  <c r="S69" i="17"/>
  <c r="T69" i="17"/>
  <c r="U69" i="17"/>
  <c r="V69" i="17"/>
  <c r="W69" i="17"/>
  <c r="X69" i="17"/>
  <c r="Y69" i="17"/>
  <c r="Z69" i="17"/>
  <c r="B70" i="17"/>
  <c r="C70" i="17"/>
  <c r="D70" i="17"/>
  <c r="E70" i="17"/>
  <c r="F70" i="17"/>
  <c r="G70" i="17"/>
  <c r="H70" i="17"/>
  <c r="I70" i="17"/>
  <c r="J70" i="17"/>
  <c r="K70" i="17"/>
  <c r="L70" i="17"/>
  <c r="M70" i="17"/>
  <c r="N70" i="17"/>
  <c r="O70" i="17"/>
  <c r="P70" i="17"/>
  <c r="Q70" i="17"/>
  <c r="R70" i="17"/>
  <c r="S70" i="17"/>
  <c r="T70" i="17"/>
  <c r="U70" i="17"/>
  <c r="V70" i="17"/>
  <c r="W70" i="17"/>
  <c r="X70" i="17"/>
  <c r="Y70" i="17"/>
  <c r="Z70" i="17"/>
  <c r="B71" i="17"/>
  <c r="C71" i="17"/>
  <c r="D71" i="17"/>
  <c r="E71" i="17"/>
  <c r="F71" i="17"/>
  <c r="G71" i="17"/>
  <c r="H71" i="17"/>
  <c r="I71" i="17"/>
  <c r="J71" i="17"/>
  <c r="K71" i="17"/>
  <c r="L71" i="17"/>
  <c r="M71" i="17"/>
  <c r="N71" i="17"/>
  <c r="O71" i="17"/>
  <c r="P71" i="17"/>
  <c r="Q71" i="17"/>
  <c r="R71" i="17"/>
  <c r="S71" i="17"/>
  <c r="T71" i="17"/>
  <c r="U71" i="17"/>
  <c r="V71" i="17"/>
  <c r="W71" i="17"/>
  <c r="X71" i="17"/>
  <c r="Y71" i="17"/>
  <c r="Z71" i="17"/>
  <c r="B72" i="17"/>
  <c r="C72" i="17"/>
  <c r="D72" i="17"/>
  <c r="E72" i="17"/>
  <c r="F72" i="17"/>
  <c r="G72" i="17"/>
  <c r="H72" i="17"/>
  <c r="I72" i="17"/>
  <c r="J72" i="17"/>
  <c r="K72" i="17"/>
  <c r="L72" i="17"/>
  <c r="M72" i="17"/>
  <c r="N72" i="17"/>
  <c r="O72" i="17"/>
  <c r="P72" i="17"/>
  <c r="Q72" i="17"/>
  <c r="R72" i="17"/>
  <c r="S72" i="17"/>
  <c r="T72" i="17"/>
  <c r="U72" i="17"/>
  <c r="V72" i="17"/>
  <c r="W72" i="17"/>
  <c r="X72" i="17"/>
  <c r="Y72" i="17"/>
  <c r="Z72" i="17"/>
  <c r="C6" i="17"/>
  <c r="D6" i="17"/>
  <c r="E6" i="17"/>
  <c r="F6" i="17"/>
  <c r="G6" i="17"/>
  <c r="H6" i="17"/>
  <c r="I6" i="17"/>
  <c r="J6" i="17"/>
  <c r="K6" i="17"/>
  <c r="L6" i="17"/>
  <c r="M6" i="17"/>
  <c r="N6" i="17"/>
  <c r="O6" i="17"/>
  <c r="P6" i="17"/>
  <c r="Q6" i="17"/>
  <c r="R6" i="17"/>
  <c r="S6" i="17"/>
  <c r="T6" i="17"/>
  <c r="U6" i="17"/>
  <c r="V6" i="17"/>
  <c r="W6" i="17"/>
  <c r="X6" i="17"/>
  <c r="Y6" i="17"/>
  <c r="Z6" i="17"/>
  <c r="B6" i="17"/>
  <c r="C52" i="8"/>
  <c r="D52" i="8"/>
  <c r="E52" i="8"/>
  <c r="F52" i="8"/>
  <c r="G52" i="8"/>
  <c r="H52" i="8"/>
  <c r="I52" i="8"/>
  <c r="J52" i="8"/>
  <c r="K52" i="8"/>
  <c r="L52" i="8"/>
  <c r="M52" i="8"/>
  <c r="N52" i="8"/>
  <c r="O52" i="8"/>
  <c r="P52" i="8"/>
  <c r="Q52" i="8"/>
  <c r="R52" i="8"/>
  <c r="S52" i="8"/>
  <c r="T52" i="8"/>
  <c r="U52" i="8"/>
  <c r="V52" i="8"/>
  <c r="W52" i="8"/>
  <c r="X52" i="8"/>
  <c r="Y52" i="8"/>
  <c r="Z52" i="8"/>
  <c r="B52" i="8"/>
  <c r="AA52" i="8"/>
  <c r="C13" i="5"/>
  <c r="B60" i="5"/>
  <c r="B7" i="5"/>
  <c r="C7" i="5"/>
  <c r="C53" i="8"/>
  <c r="D53" i="8"/>
  <c r="E53" i="8"/>
  <c r="F53" i="8"/>
  <c r="G53" i="8"/>
  <c r="H53" i="8"/>
  <c r="I53" i="8"/>
  <c r="J53" i="8"/>
  <c r="K53" i="8"/>
  <c r="L53" i="8"/>
  <c r="M53" i="8"/>
  <c r="N53" i="8"/>
  <c r="O53" i="8"/>
  <c r="P53" i="8"/>
  <c r="Q53" i="8"/>
  <c r="R53" i="8"/>
  <c r="S53" i="8"/>
  <c r="T53" i="8"/>
  <c r="U53" i="8"/>
  <c r="V53" i="8"/>
  <c r="W53" i="8"/>
  <c r="X53" i="8"/>
  <c r="Y53" i="8"/>
  <c r="Z53" i="8"/>
  <c r="C51" i="8"/>
  <c r="D51" i="8"/>
  <c r="E51" i="8"/>
  <c r="F51" i="8"/>
  <c r="G51" i="8"/>
  <c r="H51" i="8"/>
  <c r="I51" i="8"/>
  <c r="J51" i="8"/>
  <c r="K51" i="8"/>
  <c r="L51" i="8"/>
  <c r="M51" i="8"/>
  <c r="N51" i="8"/>
  <c r="O51" i="8"/>
  <c r="P51" i="8"/>
  <c r="Q51" i="8"/>
  <c r="R51" i="8"/>
  <c r="S51" i="8"/>
  <c r="T51" i="8"/>
  <c r="U51" i="8"/>
  <c r="V51" i="8"/>
  <c r="W51" i="8"/>
  <c r="X51" i="8"/>
  <c r="Y51" i="8"/>
  <c r="Z51" i="8"/>
  <c r="C50" i="8"/>
  <c r="D50" i="8"/>
  <c r="E50" i="8"/>
  <c r="F50" i="8"/>
  <c r="G50" i="8"/>
  <c r="H50" i="8"/>
  <c r="I50" i="8"/>
  <c r="J50" i="8"/>
  <c r="K50" i="8"/>
  <c r="L50" i="8"/>
  <c r="M50" i="8"/>
  <c r="N50" i="8"/>
  <c r="O50" i="8"/>
  <c r="P50" i="8"/>
  <c r="Q50" i="8"/>
  <c r="R50" i="8"/>
  <c r="S50" i="8"/>
  <c r="T50" i="8"/>
  <c r="U50" i="8"/>
  <c r="V50" i="8"/>
  <c r="W50" i="8"/>
  <c r="X50" i="8"/>
  <c r="Y50" i="8"/>
  <c r="Z50" i="8"/>
  <c r="B53" i="8"/>
  <c r="B62" i="5"/>
  <c r="B51" i="8"/>
  <c r="B50" i="8"/>
  <c r="B51" i="5"/>
  <c r="B42" i="5"/>
  <c r="B40" i="5"/>
  <c r="B38" i="5"/>
  <c r="B36" i="5"/>
  <c r="J35" i="12"/>
  <c r="B14" i="8"/>
  <c r="E35" i="12"/>
  <c r="C54" i="8"/>
  <c r="D54" i="8"/>
  <c r="E54" i="8"/>
  <c r="F54" i="8"/>
  <c r="G54" i="8"/>
  <c r="H54" i="8"/>
  <c r="I54" i="8"/>
  <c r="J54" i="8"/>
  <c r="K54" i="8"/>
  <c r="L54" i="8"/>
  <c r="M54" i="8"/>
  <c r="N54" i="8"/>
  <c r="O54" i="8"/>
  <c r="P54" i="8"/>
  <c r="Q54" i="8"/>
  <c r="R54" i="8"/>
  <c r="S54" i="8"/>
  <c r="T54" i="8"/>
  <c r="U54" i="8"/>
  <c r="V54" i="8"/>
  <c r="W54" i="8"/>
  <c r="X54" i="8"/>
  <c r="Y54" i="8"/>
  <c r="Z54" i="8"/>
  <c r="B54" i="8"/>
  <c r="AA54" i="8"/>
  <c r="C25" i="8"/>
  <c r="D25" i="8"/>
  <c r="E25" i="8"/>
  <c r="F25" i="8"/>
  <c r="G25" i="8"/>
  <c r="H25" i="8"/>
  <c r="I25" i="8"/>
  <c r="J25" i="8"/>
  <c r="K25" i="8"/>
  <c r="L25" i="8"/>
  <c r="M25" i="8"/>
  <c r="N25" i="8"/>
  <c r="O25" i="8"/>
  <c r="P25" i="8"/>
  <c r="Q25" i="8"/>
  <c r="R25" i="8"/>
  <c r="S25" i="8"/>
  <c r="T25" i="8"/>
  <c r="U25" i="8"/>
  <c r="V25" i="8"/>
  <c r="W25" i="8"/>
  <c r="X25" i="8"/>
  <c r="Y25" i="8"/>
  <c r="Z25" i="8"/>
  <c r="B25" i="8"/>
  <c r="C18" i="8"/>
  <c r="D18" i="8"/>
  <c r="E18" i="8"/>
  <c r="F18" i="8"/>
  <c r="G18" i="8"/>
  <c r="H18" i="8"/>
  <c r="I18" i="8"/>
  <c r="J18" i="8"/>
  <c r="K18" i="8"/>
  <c r="L18" i="8"/>
  <c r="M18" i="8"/>
  <c r="N18" i="8"/>
  <c r="O18" i="8"/>
  <c r="P18" i="8"/>
  <c r="Q18" i="8"/>
  <c r="R18" i="8"/>
  <c r="S18" i="8"/>
  <c r="T18" i="8"/>
  <c r="U18" i="8"/>
  <c r="V18" i="8"/>
  <c r="W18" i="8"/>
  <c r="X18" i="8"/>
  <c r="Y18" i="8"/>
  <c r="Z18" i="8"/>
  <c r="B18" i="8"/>
  <c r="AA18" i="8"/>
  <c r="AA25" i="8"/>
  <c r="AA53" i="8"/>
  <c r="C26" i="8"/>
  <c r="D26" i="8"/>
  <c r="E26" i="8"/>
  <c r="F26" i="8"/>
  <c r="G26" i="8"/>
  <c r="H26" i="8"/>
  <c r="I26" i="8"/>
  <c r="J26" i="8"/>
  <c r="K26" i="8"/>
  <c r="L26" i="8"/>
  <c r="M26" i="8"/>
  <c r="N26" i="8"/>
  <c r="O26" i="8"/>
  <c r="P26" i="8"/>
  <c r="Q26" i="8"/>
  <c r="R26" i="8"/>
  <c r="S26" i="8"/>
  <c r="T26" i="8"/>
  <c r="U26" i="8"/>
  <c r="V26" i="8"/>
  <c r="W26" i="8"/>
  <c r="X26" i="8"/>
  <c r="Y26" i="8"/>
  <c r="Z26" i="8"/>
  <c r="B26" i="8"/>
  <c r="C24" i="8"/>
  <c r="D24" i="8"/>
  <c r="E24" i="8"/>
  <c r="F24" i="8"/>
  <c r="G24" i="8"/>
  <c r="H24" i="8"/>
  <c r="I24" i="8"/>
  <c r="J24" i="8"/>
  <c r="K24" i="8"/>
  <c r="L24" i="8"/>
  <c r="M24" i="8"/>
  <c r="N24" i="8"/>
  <c r="O24" i="8"/>
  <c r="P24" i="8"/>
  <c r="Q24" i="8"/>
  <c r="R24" i="8"/>
  <c r="S24" i="8"/>
  <c r="T24" i="8"/>
  <c r="U24" i="8"/>
  <c r="V24" i="8"/>
  <c r="W24" i="8"/>
  <c r="X24" i="8"/>
  <c r="Y24" i="8"/>
  <c r="Z24" i="8"/>
  <c r="B24" i="8"/>
  <c r="C23" i="8"/>
  <c r="D23" i="8"/>
  <c r="E23" i="8"/>
  <c r="F23" i="8"/>
  <c r="G23" i="8"/>
  <c r="H23" i="8"/>
  <c r="I23" i="8"/>
  <c r="J23" i="8"/>
  <c r="K23" i="8"/>
  <c r="L23" i="8"/>
  <c r="M23" i="8"/>
  <c r="N23" i="8"/>
  <c r="O23" i="8"/>
  <c r="P23" i="8"/>
  <c r="Q23" i="8"/>
  <c r="R23" i="8"/>
  <c r="S23" i="8"/>
  <c r="T23" i="8"/>
  <c r="U23" i="8"/>
  <c r="V23" i="8"/>
  <c r="W23" i="8"/>
  <c r="X23" i="8"/>
  <c r="Y23" i="8"/>
  <c r="Z23" i="8"/>
  <c r="B23" i="8"/>
  <c r="AA26" i="8"/>
  <c r="AA24" i="8"/>
  <c r="AA23" i="8"/>
  <c r="AA51" i="8"/>
  <c r="AA50" i="8"/>
  <c r="C17" i="8"/>
  <c r="D17" i="8"/>
  <c r="E17" i="8"/>
  <c r="F17" i="8"/>
  <c r="G17" i="8"/>
  <c r="H17" i="8"/>
  <c r="I17" i="8"/>
  <c r="J17" i="8"/>
  <c r="K17" i="8"/>
  <c r="L17" i="8"/>
  <c r="M17" i="8"/>
  <c r="N17" i="8"/>
  <c r="O17" i="8"/>
  <c r="P17" i="8"/>
  <c r="Q17" i="8"/>
  <c r="R17" i="8"/>
  <c r="S17" i="8"/>
  <c r="T17" i="8"/>
  <c r="U17" i="8"/>
  <c r="V17" i="8"/>
  <c r="W17" i="8"/>
  <c r="X17" i="8"/>
  <c r="Y17" i="8"/>
  <c r="Z17" i="8"/>
  <c r="D14" i="8"/>
  <c r="E14" i="8"/>
  <c r="F14" i="8"/>
  <c r="G14" i="8"/>
  <c r="H14" i="8"/>
  <c r="I14" i="8"/>
  <c r="J14" i="8"/>
  <c r="K14" i="8"/>
  <c r="L14" i="8"/>
  <c r="M14" i="8"/>
  <c r="N14" i="8"/>
  <c r="O14" i="8"/>
  <c r="P14" i="8"/>
  <c r="Q14" i="8"/>
  <c r="R14" i="8"/>
  <c r="S14" i="8"/>
  <c r="T14" i="8"/>
  <c r="U14" i="8"/>
  <c r="V14" i="8"/>
  <c r="W14" i="8"/>
  <c r="X14" i="8"/>
  <c r="Y14" i="8"/>
  <c r="Z14" i="8"/>
  <c r="B17" i="8"/>
  <c r="AA17" i="8"/>
  <c r="B46" i="5"/>
  <c r="C46" i="5"/>
  <c r="B44" i="5"/>
  <c r="C14" i="8"/>
  <c r="G20" i="9"/>
  <c r="L23" i="9"/>
  <c r="B24" i="9"/>
  <c r="B27" i="9"/>
  <c r="I20" i="9"/>
  <c r="L20" i="9"/>
  <c r="L22" i="9"/>
  <c r="L25" i="9"/>
  <c r="L21" i="9"/>
  <c r="L26" i="9"/>
  <c r="L24" i="9"/>
  <c r="E20" i="9"/>
  <c r="H20" i="9"/>
  <c r="J20" i="9"/>
  <c r="F20" i="9"/>
  <c r="D20" i="9"/>
  <c r="B22" i="9"/>
  <c r="B25" i="9"/>
  <c r="B23" i="9"/>
  <c r="B21" i="9"/>
  <c r="B26" i="9"/>
  <c r="C55" i="8"/>
  <c r="D55" i="8"/>
  <c r="E55" i="8"/>
  <c r="F55" i="8"/>
  <c r="G55" i="8"/>
  <c r="H55" i="8"/>
  <c r="I55" i="8"/>
  <c r="J55" i="8"/>
  <c r="K55" i="8"/>
  <c r="L55" i="8"/>
  <c r="M55" i="8"/>
  <c r="N55" i="8"/>
  <c r="O55" i="8"/>
  <c r="P55" i="8"/>
  <c r="Q55" i="8"/>
  <c r="R55" i="8"/>
  <c r="S55" i="8"/>
  <c r="T55" i="8"/>
  <c r="U55" i="8"/>
  <c r="V55" i="8"/>
  <c r="W55" i="8"/>
  <c r="X55" i="8"/>
  <c r="Y55" i="8"/>
  <c r="Z55" i="8"/>
  <c r="B55" i="8"/>
  <c r="C49" i="8"/>
  <c r="D49" i="8"/>
  <c r="E49" i="8"/>
  <c r="F49" i="8"/>
  <c r="G49" i="8"/>
  <c r="H49" i="8"/>
  <c r="I49" i="8"/>
  <c r="J49" i="8"/>
  <c r="K49" i="8"/>
  <c r="L49" i="8"/>
  <c r="M49" i="8"/>
  <c r="N49" i="8"/>
  <c r="O49" i="8"/>
  <c r="P49" i="8"/>
  <c r="Q49" i="8"/>
  <c r="R49" i="8"/>
  <c r="S49" i="8"/>
  <c r="T49" i="8"/>
  <c r="U49" i="8"/>
  <c r="V49" i="8"/>
  <c r="W49" i="8"/>
  <c r="X49" i="8"/>
  <c r="Y49" i="8"/>
  <c r="Z49" i="8"/>
  <c r="B49" i="8"/>
  <c r="C48" i="8"/>
  <c r="D48" i="8"/>
  <c r="E48" i="8"/>
  <c r="F48" i="8"/>
  <c r="G48" i="8"/>
  <c r="H48" i="8"/>
  <c r="I48" i="8"/>
  <c r="J48" i="8"/>
  <c r="K48" i="8"/>
  <c r="L48" i="8"/>
  <c r="M48" i="8"/>
  <c r="N48" i="8"/>
  <c r="O48" i="8"/>
  <c r="P48" i="8"/>
  <c r="Q48" i="8"/>
  <c r="R48" i="8"/>
  <c r="S48" i="8"/>
  <c r="T48" i="8"/>
  <c r="U48" i="8"/>
  <c r="V48" i="8"/>
  <c r="W48" i="8"/>
  <c r="X48" i="8"/>
  <c r="Y48" i="8"/>
  <c r="Z48" i="8"/>
  <c r="B48" i="8"/>
  <c r="C45" i="8"/>
  <c r="D45" i="8"/>
  <c r="E45" i="8"/>
  <c r="F45" i="8"/>
  <c r="G45" i="8"/>
  <c r="H45" i="8"/>
  <c r="I45" i="8"/>
  <c r="J45" i="8"/>
  <c r="K45" i="8"/>
  <c r="L45" i="8"/>
  <c r="M45" i="8"/>
  <c r="N45" i="8"/>
  <c r="O45" i="8"/>
  <c r="P45" i="8"/>
  <c r="Q45" i="8"/>
  <c r="R45" i="8"/>
  <c r="S45" i="8"/>
  <c r="T45" i="8"/>
  <c r="U45" i="8"/>
  <c r="V45" i="8"/>
  <c r="W45" i="8"/>
  <c r="X45" i="8"/>
  <c r="Y45" i="8"/>
  <c r="Z45" i="8"/>
  <c r="B45" i="8"/>
  <c r="C44" i="8"/>
  <c r="D44" i="8"/>
  <c r="E44" i="8"/>
  <c r="F44" i="8"/>
  <c r="G44" i="8"/>
  <c r="H44" i="8"/>
  <c r="I44" i="8"/>
  <c r="J44" i="8"/>
  <c r="K44" i="8"/>
  <c r="L44" i="8"/>
  <c r="M44" i="8"/>
  <c r="N44" i="8"/>
  <c r="O44" i="8"/>
  <c r="P44" i="8"/>
  <c r="Q44" i="8"/>
  <c r="R44" i="8"/>
  <c r="S44" i="8"/>
  <c r="T44" i="8"/>
  <c r="U44" i="8"/>
  <c r="V44" i="8"/>
  <c r="W44" i="8"/>
  <c r="X44" i="8"/>
  <c r="Y44" i="8"/>
  <c r="Z44" i="8"/>
  <c r="B44" i="8"/>
  <c r="C43" i="8"/>
  <c r="D43" i="8"/>
  <c r="E43" i="8"/>
  <c r="F43" i="8"/>
  <c r="G43" i="8"/>
  <c r="H43" i="8"/>
  <c r="I43" i="8"/>
  <c r="J43" i="8"/>
  <c r="K43" i="8"/>
  <c r="L43" i="8"/>
  <c r="M43" i="8"/>
  <c r="N43" i="8"/>
  <c r="O43" i="8"/>
  <c r="P43" i="8"/>
  <c r="Q43" i="8"/>
  <c r="R43" i="8"/>
  <c r="S43" i="8"/>
  <c r="T43" i="8"/>
  <c r="U43" i="8"/>
  <c r="V43" i="8"/>
  <c r="W43" i="8"/>
  <c r="X43" i="8"/>
  <c r="Y43" i="8"/>
  <c r="Z43" i="8"/>
  <c r="B43" i="8"/>
  <c r="C40" i="8"/>
  <c r="D40" i="8"/>
  <c r="E40" i="8"/>
  <c r="F40" i="8"/>
  <c r="G40" i="8"/>
  <c r="H40" i="8"/>
  <c r="I40" i="8"/>
  <c r="J40" i="8"/>
  <c r="K40" i="8"/>
  <c r="L40" i="8"/>
  <c r="M40" i="8"/>
  <c r="N40" i="8"/>
  <c r="O40" i="8"/>
  <c r="P40" i="8"/>
  <c r="Q40" i="8"/>
  <c r="R40" i="8"/>
  <c r="S40" i="8"/>
  <c r="T40" i="8"/>
  <c r="U40" i="8"/>
  <c r="V40" i="8"/>
  <c r="W40" i="8"/>
  <c r="X40" i="8"/>
  <c r="Y40" i="8"/>
  <c r="Z40" i="8"/>
  <c r="B40" i="8"/>
  <c r="C39" i="8"/>
  <c r="D39" i="8"/>
  <c r="E39" i="8"/>
  <c r="F39" i="8"/>
  <c r="G39" i="8"/>
  <c r="H39" i="8"/>
  <c r="I39" i="8"/>
  <c r="J39" i="8"/>
  <c r="K39" i="8"/>
  <c r="L39" i="8"/>
  <c r="M39" i="8"/>
  <c r="N39" i="8"/>
  <c r="O39" i="8"/>
  <c r="P39" i="8"/>
  <c r="Q39" i="8"/>
  <c r="R39" i="8"/>
  <c r="S39" i="8"/>
  <c r="T39" i="8"/>
  <c r="U39" i="8"/>
  <c r="V39" i="8"/>
  <c r="W39" i="8"/>
  <c r="X39" i="8"/>
  <c r="Y39" i="8"/>
  <c r="Z39" i="8"/>
  <c r="B39" i="8"/>
  <c r="C38" i="8"/>
  <c r="D38" i="8"/>
  <c r="E38" i="8"/>
  <c r="F38" i="8"/>
  <c r="G38" i="8"/>
  <c r="H38" i="8"/>
  <c r="I38" i="8"/>
  <c r="J38" i="8"/>
  <c r="K38" i="8"/>
  <c r="L38" i="8"/>
  <c r="M38" i="8"/>
  <c r="N38" i="8"/>
  <c r="O38" i="8"/>
  <c r="P38" i="8"/>
  <c r="Q38" i="8"/>
  <c r="R38" i="8"/>
  <c r="S38" i="8"/>
  <c r="T38" i="8"/>
  <c r="U38" i="8"/>
  <c r="V38" i="8"/>
  <c r="W38" i="8"/>
  <c r="X38" i="8"/>
  <c r="Y38" i="8"/>
  <c r="Z38" i="8"/>
  <c r="B38" i="8"/>
  <c r="C37" i="8"/>
  <c r="D37" i="8"/>
  <c r="E37" i="8"/>
  <c r="F37" i="8"/>
  <c r="G37" i="8"/>
  <c r="H37" i="8"/>
  <c r="I37" i="8"/>
  <c r="J37" i="8"/>
  <c r="K37" i="8"/>
  <c r="L37" i="8"/>
  <c r="M37" i="8"/>
  <c r="N37" i="8"/>
  <c r="O37" i="8"/>
  <c r="P37" i="8"/>
  <c r="Q37" i="8"/>
  <c r="R37" i="8"/>
  <c r="S37" i="8"/>
  <c r="T37" i="8"/>
  <c r="U37" i="8"/>
  <c r="V37" i="8"/>
  <c r="W37" i="8"/>
  <c r="X37" i="8"/>
  <c r="Y37" i="8"/>
  <c r="Z37" i="8"/>
  <c r="B37" i="8"/>
  <c r="C36" i="8"/>
  <c r="D36" i="8"/>
  <c r="E36" i="8"/>
  <c r="F36" i="8"/>
  <c r="G36" i="8"/>
  <c r="H36" i="8"/>
  <c r="I36" i="8"/>
  <c r="J36" i="8"/>
  <c r="K36" i="8"/>
  <c r="L36" i="8"/>
  <c r="M36" i="8"/>
  <c r="N36" i="8"/>
  <c r="O36" i="8"/>
  <c r="P36" i="8"/>
  <c r="Q36" i="8"/>
  <c r="R36" i="8"/>
  <c r="S36" i="8"/>
  <c r="T36" i="8"/>
  <c r="U36" i="8"/>
  <c r="V36" i="8"/>
  <c r="W36" i="8"/>
  <c r="X36" i="8"/>
  <c r="Y36" i="8"/>
  <c r="Z36" i="8"/>
  <c r="B36" i="8"/>
  <c r="C35" i="8"/>
  <c r="D35" i="8"/>
  <c r="E35" i="8"/>
  <c r="F35" i="8"/>
  <c r="G35" i="8"/>
  <c r="H35" i="8"/>
  <c r="I35" i="8"/>
  <c r="J35" i="8"/>
  <c r="K35" i="8"/>
  <c r="L35" i="8"/>
  <c r="M35" i="8"/>
  <c r="N35" i="8"/>
  <c r="O35" i="8"/>
  <c r="P35" i="8"/>
  <c r="Q35" i="8"/>
  <c r="R35" i="8"/>
  <c r="S35" i="8"/>
  <c r="T35" i="8"/>
  <c r="U35" i="8"/>
  <c r="V35" i="8"/>
  <c r="W35" i="8"/>
  <c r="X35" i="8"/>
  <c r="Y35" i="8"/>
  <c r="Z35" i="8"/>
  <c r="B35" i="8"/>
  <c r="C34" i="8"/>
  <c r="D34" i="8"/>
  <c r="E34" i="8"/>
  <c r="F34" i="8"/>
  <c r="G34" i="8"/>
  <c r="H34" i="8"/>
  <c r="I34" i="8"/>
  <c r="J34" i="8"/>
  <c r="K34" i="8"/>
  <c r="L34" i="8"/>
  <c r="M34" i="8"/>
  <c r="N34" i="8"/>
  <c r="O34" i="8"/>
  <c r="P34" i="8"/>
  <c r="Q34" i="8"/>
  <c r="R34" i="8"/>
  <c r="S34" i="8"/>
  <c r="T34" i="8"/>
  <c r="U34" i="8"/>
  <c r="V34" i="8"/>
  <c r="W34" i="8"/>
  <c r="X34" i="8"/>
  <c r="Y34" i="8"/>
  <c r="Z34" i="8"/>
  <c r="B34" i="8"/>
  <c r="C31" i="8"/>
  <c r="D31" i="8"/>
  <c r="E31" i="8"/>
  <c r="F31" i="8"/>
  <c r="G31" i="8"/>
  <c r="H31" i="8"/>
  <c r="I31" i="8"/>
  <c r="J31" i="8"/>
  <c r="K31" i="8"/>
  <c r="L31" i="8"/>
  <c r="M31" i="8"/>
  <c r="N31" i="8"/>
  <c r="O31" i="8"/>
  <c r="P31" i="8"/>
  <c r="Q31" i="8"/>
  <c r="R31" i="8"/>
  <c r="S31" i="8"/>
  <c r="T31" i="8"/>
  <c r="U31" i="8"/>
  <c r="V31" i="8"/>
  <c r="W31" i="8"/>
  <c r="X31" i="8"/>
  <c r="Y31" i="8"/>
  <c r="Z31" i="8"/>
  <c r="B31" i="8"/>
  <c r="C30" i="8"/>
  <c r="D30" i="8"/>
  <c r="E30" i="8"/>
  <c r="F30" i="8"/>
  <c r="G30" i="8"/>
  <c r="H30" i="8"/>
  <c r="I30" i="8"/>
  <c r="J30" i="8"/>
  <c r="K30" i="8"/>
  <c r="L30" i="8"/>
  <c r="M30" i="8"/>
  <c r="N30" i="8"/>
  <c r="O30" i="8"/>
  <c r="P30" i="8"/>
  <c r="Q30" i="8"/>
  <c r="R30" i="8"/>
  <c r="S30" i="8"/>
  <c r="T30" i="8"/>
  <c r="U30" i="8"/>
  <c r="V30" i="8"/>
  <c r="W30" i="8"/>
  <c r="X30" i="8"/>
  <c r="Y30" i="8"/>
  <c r="Z30" i="8"/>
  <c r="B30" i="8"/>
  <c r="C29" i="8"/>
  <c r="D29" i="8"/>
  <c r="E29" i="8"/>
  <c r="F29" i="8"/>
  <c r="G29" i="8"/>
  <c r="H29" i="8"/>
  <c r="I29" i="8"/>
  <c r="J29" i="8"/>
  <c r="K29" i="8"/>
  <c r="L29" i="8"/>
  <c r="M29" i="8"/>
  <c r="N29" i="8"/>
  <c r="O29" i="8"/>
  <c r="P29" i="8"/>
  <c r="Q29" i="8"/>
  <c r="R29" i="8"/>
  <c r="S29" i="8"/>
  <c r="T29" i="8"/>
  <c r="U29" i="8"/>
  <c r="V29" i="8"/>
  <c r="W29" i="8"/>
  <c r="X29" i="8"/>
  <c r="Y29" i="8"/>
  <c r="Z29" i="8"/>
  <c r="B29" i="8"/>
  <c r="C22" i="8"/>
  <c r="D22" i="8"/>
  <c r="E22" i="8"/>
  <c r="F22" i="8"/>
  <c r="G22" i="8"/>
  <c r="H22" i="8"/>
  <c r="I22" i="8"/>
  <c r="J22" i="8"/>
  <c r="K22" i="8"/>
  <c r="L22" i="8"/>
  <c r="M22" i="8"/>
  <c r="N22" i="8"/>
  <c r="O22" i="8"/>
  <c r="P22" i="8"/>
  <c r="Q22" i="8"/>
  <c r="R22" i="8"/>
  <c r="S22" i="8"/>
  <c r="T22" i="8"/>
  <c r="U22" i="8"/>
  <c r="V22" i="8"/>
  <c r="W22" i="8"/>
  <c r="X22" i="8"/>
  <c r="Y22" i="8"/>
  <c r="Z22" i="8"/>
  <c r="B22" i="8"/>
  <c r="D21" i="8"/>
  <c r="E21" i="8"/>
  <c r="F21" i="8"/>
  <c r="G21" i="8"/>
  <c r="H21" i="8"/>
  <c r="I21" i="8"/>
  <c r="J21" i="8"/>
  <c r="K21" i="8"/>
  <c r="L21" i="8"/>
  <c r="M21" i="8"/>
  <c r="N21" i="8"/>
  <c r="O21" i="8"/>
  <c r="P21" i="8"/>
  <c r="Q21" i="8"/>
  <c r="R21" i="8"/>
  <c r="S21" i="8"/>
  <c r="T21" i="8"/>
  <c r="U21" i="8"/>
  <c r="V21" i="8"/>
  <c r="W21" i="8"/>
  <c r="X21" i="8"/>
  <c r="Y21" i="8"/>
  <c r="Z21" i="8"/>
  <c r="C21" i="8"/>
  <c r="B21" i="8"/>
  <c r="C16" i="8"/>
  <c r="D16" i="8"/>
  <c r="E16" i="8"/>
  <c r="F16" i="8"/>
  <c r="G16" i="8"/>
  <c r="H16" i="8"/>
  <c r="I16" i="8"/>
  <c r="J16" i="8"/>
  <c r="K16" i="8"/>
  <c r="L16" i="8"/>
  <c r="M16" i="8"/>
  <c r="N16" i="8"/>
  <c r="O16" i="8"/>
  <c r="P16" i="8"/>
  <c r="Q16" i="8"/>
  <c r="R16" i="8"/>
  <c r="S16" i="8"/>
  <c r="T16" i="8"/>
  <c r="U16" i="8"/>
  <c r="V16" i="8"/>
  <c r="W16" i="8"/>
  <c r="X16" i="8"/>
  <c r="Y16" i="8"/>
  <c r="Z16" i="8"/>
  <c r="B16" i="8"/>
  <c r="C15" i="8"/>
  <c r="D15" i="8"/>
  <c r="E15" i="8"/>
  <c r="F15" i="8"/>
  <c r="G15" i="8"/>
  <c r="H15" i="8"/>
  <c r="I15" i="8"/>
  <c r="J15" i="8"/>
  <c r="K15" i="8"/>
  <c r="L15" i="8"/>
  <c r="M15" i="8"/>
  <c r="N15" i="8"/>
  <c r="O15" i="8"/>
  <c r="P15" i="8"/>
  <c r="Q15" i="8"/>
  <c r="R15" i="8"/>
  <c r="S15" i="8"/>
  <c r="T15" i="8"/>
  <c r="U15" i="8"/>
  <c r="V15" i="8"/>
  <c r="W15" i="8"/>
  <c r="X15" i="8"/>
  <c r="Y15" i="8"/>
  <c r="Z15" i="8"/>
  <c r="B15" i="8"/>
  <c r="C13" i="8"/>
  <c r="D13" i="8"/>
  <c r="E13" i="8"/>
  <c r="F13" i="8"/>
  <c r="G13" i="8"/>
  <c r="H13" i="8"/>
  <c r="I13" i="8"/>
  <c r="J13" i="8"/>
  <c r="K13" i="8"/>
  <c r="L13" i="8"/>
  <c r="M13" i="8"/>
  <c r="N13" i="8"/>
  <c r="O13" i="8"/>
  <c r="P13" i="8"/>
  <c r="Q13" i="8"/>
  <c r="R13" i="8"/>
  <c r="S13" i="8"/>
  <c r="T13" i="8"/>
  <c r="U13" i="8"/>
  <c r="V13" i="8"/>
  <c r="W13" i="8"/>
  <c r="X13" i="8"/>
  <c r="Y13" i="8"/>
  <c r="Z13" i="8"/>
  <c r="B13" i="8"/>
  <c r="C8" i="8"/>
  <c r="D8" i="8"/>
  <c r="E8" i="8"/>
  <c r="F8" i="8"/>
  <c r="G8" i="8"/>
  <c r="H8" i="8"/>
  <c r="I8" i="8"/>
  <c r="J8" i="8"/>
  <c r="K8" i="8"/>
  <c r="L8" i="8"/>
  <c r="M8" i="8"/>
  <c r="N8" i="8"/>
  <c r="O8" i="8"/>
  <c r="P8" i="8"/>
  <c r="Q8" i="8"/>
  <c r="R8" i="8"/>
  <c r="S8" i="8"/>
  <c r="T8" i="8"/>
  <c r="U8" i="8"/>
  <c r="V8" i="8"/>
  <c r="W8" i="8"/>
  <c r="X8" i="8"/>
  <c r="Y8" i="8"/>
  <c r="Z8" i="8"/>
  <c r="B8" i="8"/>
  <c r="F7" i="8"/>
  <c r="F9" i="8"/>
  <c r="H6" i="9"/>
  <c r="G7" i="8"/>
  <c r="G9" i="8"/>
  <c r="I6" i="9"/>
  <c r="H7" i="8"/>
  <c r="H9" i="8"/>
  <c r="J6" i="9"/>
  <c r="I7" i="8"/>
  <c r="I9" i="8"/>
  <c r="K6" i="9"/>
  <c r="J7" i="8"/>
  <c r="J9" i="8"/>
  <c r="L6" i="9"/>
  <c r="K7" i="8"/>
  <c r="K9" i="8"/>
  <c r="M6" i="9"/>
  <c r="L7" i="8"/>
  <c r="L9" i="8"/>
  <c r="N6" i="9"/>
  <c r="M7" i="8"/>
  <c r="M9" i="8"/>
  <c r="O6" i="9"/>
  <c r="N7" i="8"/>
  <c r="N9" i="8"/>
  <c r="P6" i="9"/>
  <c r="O7" i="8"/>
  <c r="O9" i="8"/>
  <c r="Q6" i="9"/>
  <c r="P7" i="8"/>
  <c r="P9" i="8"/>
  <c r="R6" i="9"/>
  <c r="Q7" i="8"/>
  <c r="Q9" i="8"/>
  <c r="S6" i="9"/>
  <c r="R7" i="8"/>
  <c r="R9" i="8"/>
  <c r="T6" i="9"/>
  <c r="S7" i="8"/>
  <c r="S9" i="8"/>
  <c r="U6" i="9"/>
  <c r="T7" i="8"/>
  <c r="T9" i="8"/>
  <c r="V6" i="9"/>
  <c r="U7" i="8"/>
  <c r="U9" i="8"/>
  <c r="W6" i="9"/>
  <c r="V7" i="8"/>
  <c r="V9" i="8"/>
  <c r="X6" i="9"/>
  <c r="W7" i="8"/>
  <c r="W9" i="8"/>
  <c r="Y6" i="9"/>
  <c r="X7" i="8"/>
  <c r="X9" i="8"/>
  <c r="Z6" i="9"/>
  <c r="Y7" i="8"/>
  <c r="Y9" i="8"/>
  <c r="AA6" i="9"/>
  <c r="Z7" i="8"/>
  <c r="Z9" i="8"/>
  <c r="AB6" i="9"/>
  <c r="C7" i="8"/>
  <c r="C9" i="8"/>
  <c r="E6" i="9"/>
  <c r="D7" i="8"/>
  <c r="D9" i="8"/>
  <c r="F6" i="9"/>
  <c r="E7" i="8"/>
  <c r="E9" i="8"/>
  <c r="G6" i="9"/>
  <c r="B7" i="8"/>
  <c r="AA49" i="8"/>
  <c r="AA44" i="8"/>
  <c r="AA55" i="8"/>
  <c r="AA22" i="8"/>
  <c r="AA8" i="8"/>
  <c r="AA14" i="8"/>
  <c r="Q57" i="8"/>
  <c r="AA38" i="8"/>
  <c r="B9" i="8"/>
  <c r="D6" i="9"/>
  <c r="Y57" i="8"/>
  <c r="I57" i="8"/>
  <c r="AA16" i="8"/>
  <c r="AA34" i="8"/>
  <c r="AA43" i="8"/>
  <c r="W57" i="8"/>
  <c r="S57" i="8"/>
  <c r="O57" i="8"/>
  <c r="Q7" i="9"/>
  <c r="K57" i="8"/>
  <c r="G57" i="8"/>
  <c r="U57" i="8"/>
  <c r="M57" i="8"/>
  <c r="E57" i="8"/>
  <c r="G7" i="9"/>
  <c r="C57" i="8"/>
  <c r="AA30" i="8"/>
  <c r="AA13" i="8"/>
  <c r="Z57" i="8"/>
  <c r="X57" i="8"/>
  <c r="V57" i="8"/>
  <c r="T57" i="8"/>
  <c r="R57" i="8"/>
  <c r="P57" i="8"/>
  <c r="N57" i="8"/>
  <c r="L57" i="8"/>
  <c r="J57" i="8"/>
  <c r="H57" i="8"/>
  <c r="F57" i="8"/>
  <c r="D57" i="8"/>
  <c r="F7" i="9"/>
  <c r="AA36" i="8"/>
  <c r="O59" i="8"/>
  <c r="AA15" i="8"/>
  <c r="AA21" i="8"/>
  <c r="AA29" i="8"/>
  <c r="AA31" i="8"/>
  <c r="AA35" i="8"/>
  <c r="AA37" i="8"/>
  <c r="AA39" i="8"/>
  <c r="AA40" i="8"/>
  <c r="AA45" i="8"/>
  <c r="AA48" i="8"/>
  <c r="AA7" i="8"/>
  <c r="B57" i="8"/>
  <c r="D7" i="9"/>
  <c r="E59" i="8"/>
  <c r="D59" i="8"/>
  <c r="F59" i="8"/>
  <c r="H7" i="9"/>
  <c r="J59" i="8"/>
  <c r="L7" i="9"/>
  <c r="N59" i="8"/>
  <c r="P7" i="9"/>
  <c r="R59" i="8"/>
  <c r="T7" i="9"/>
  <c r="V59" i="8"/>
  <c r="X7" i="9"/>
  <c r="Z59" i="8"/>
  <c r="AB7" i="9"/>
  <c r="U59" i="8"/>
  <c r="W7" i="9"/>
  <c r="K59" i="8"/>
  <c r="M7" i="9"/>
  <c r="S59" i="8"/>
  <c r="U7" i="9"/>
  <c r="I59" i="8"/>
  <c r="K7" i="9"/>
  <c r="H59" i="8"/>
  <c r="J7" i="9"/>
  <c r="L59" i="8"/>
  <c r="N7" i="9"/>
  <c r="P59" i="8"/>
  <c r="R7" i="9"/>
  <c r="T59" i="8"/>
  <c r="V7" i="9"/>
  <c r="X59" i="8"/>
  <c r="Z7" i="9"/>
  <c r="C59" i="8"/>
  <c r="E7" i="9"/>
  <c r="M59" i="8"/>
  <c r="O7" i="9"/>
  <c r="G59" i="8"/>
  <c r="I7" i="9"/>
  <c r="W59" i="8"/>
  <c r="Y7" i="9"/>
  <c r="Y59" i="8"/>
  <c r="AA7" i="9"/>
  <c r="Q59" i="8"/>
  <c r="S7" i="9"/>
  <c r="AA9" i="8"/>
  <c r="AC6" i="9"/>
  <c r="AA57" i="8"/>
  <c r="B59" i="8"/>
  <c r="AC7" i="9"/>
  <c r="D8" i="9"/>
  <c r="AA59" i="8"/>
  <c r="B60" i="8"/>
  <c r="C60" i="8"/>
  <c r="D60" i="8"/>
  <c r="E60" i="8"/>
  <c r="F60" i="8"/>
  <c r="G60" i="8"/>
  <c r="H60" i="8"/>
  <c r="I60" i="8"/>
  <c r="J60" i="8"/>
  <c r="K60" i="8"/>
  <c r="L60" i="8"/>
  <c r="M60" i="8"/>
  <c r="N60" i="8"/>
  <c r="O60" i="8"/>
  <c r="P60" i="8"/>
  <c r="Q60" i="8"/>
  <c r="R60" i="8"/>
  <c r="S60" i="8"/>
  <c r="T60" i="8"/>
  <c r="U60" i="8"/>
  <c r="V60" i="8"/>
  <c r="W60" i="8"/>
  <c r="X60" i="8"/>
  <c r="Y60" i="8"/>
  <c r="Z60" i="8"/>
  <c r="J8" i="9"/>
  <c r="J10" i="9"/>
  <c r="T8" i="9"/>
  <c r="T10" i="9"/>
  <c r="T13" i="9"/>
  <c r="Q8" i="9"/>
  <c r="Q10" i="9"/>
  <c r="Q13" i="9"/>
  <c r="R8" i="9"/>
  <c r="R10" i="9"/>
  <c r="R13" i="9"/>
  <c r="Y8" i="9"/>
  <c r="Y10" i="9"/>
  <c r="Y13" i="9"/>
  <c r="I8" i="9"/>
  <c r="I10" i="9"/>
  <c r="I13" i="9"/>
  <c r="X8" i="9"/>
  <c r="X10" i="9"/>
  <c r="X13" i="9"/>
  <c r="N8" i="9"/>
  <c r="N10" i="9"/>
  <c r="N13" i="9"/>
  <c r="F8" i="9"/>
  <c r="F10" i="9"/>
  <c r="F13" i="9"/>
  <c r="U8" i="9"/>
  <c r="U10" i="9"/>
  <c r="U13" i="9"/>
  <c r="M8" i="9"/>
  <c r="M10" i="9"/>
  <c r="M13" i="9"/>
  <c r="E8" i="9"/>
  <c r="E10" i="9"/>
  <c r="AB8" i="9"/>
  <c r="AB10" i="9"/>
  <c r="AB13" i="9"/>
  <c r="Z8" i="9"/>
  <c r="Z10" i="9"/>
  <c r="Z13" i="9"/>
  <c r="V8" i="9"/>
  <c r="V10" i="9"/>
  <c r="V13" i="9"/>
  <c r="P8" i="9"/>
  <c r="P10" i="9"/>
  <c r="P13" i="9"/>
  <c r="L8" i="9"/>
  <c r="L10" i="9"/>
  <c r="L13" i="9"/>
  <c r="H8" i="9"/>
  <c r="H10" i="9"/>
  <c r="H13" i="9"/>
  <c r="AA8" i="9"/>
  <c r="AA10" i="9"/>
  <c r="AA13" i="9"/>
  <c r="W8" i="9"/>
  <c r="W10" i="9"/>
  <c r="W13" i="9"/>
  <c r="S8" i="9"/>
  <c r="S10" i="9"/>
  <c r="S13" i="9"/>
  <c r="O8" i="9"/>
  <c r="O10" i="9"/>
  <c r="O13" i="9"/>
  <c r="K8" i="9"/>
  <c r="K10" i="9"/>
  <c r="K13" i="9"/>
  <c r="G8" i="9"/>
  <c r="G10" i="9"/>
  <c r="G13" i="9"/>
  <c r="D10" i="9"/>
  <c r="F22" i="9"/>
  <c r="G23" i="9"/>
  <c r="H26" i="9"/>
  <c r="I23" i="9"/>
  <c r="D27" i="9"/>
  <c r="D26" i="9"/>
  <c r="E26" i="9"/>
  <c r="E22" i="9"/>
  <c r="G22" i="9"/>
  <c r="J25" i="9"/>
  <c r="H23" i="9"/>
  <c r="F27" i="9"/>
  <c r="F25" i="9"/>
  <c r="F21" i="9"/>
  <c r="G21" i="9"/>
  <c r="I25" i="9"/>
  <c r="J22" i="9"/>
  <c r="D23" i="9"/>
  <c r="D24" i="9"/>
  <c r="E25" i="9"/>
  <c r="E21" i="9"/>
  <c r="J27" i="9"/>
  <c r="H25" i="9"/>
  <c r="I22" i="9"/>
  <c r="F24" i="9"/>
  <c r="G27" i="9"/>
  <c r="I27" i="9"/>
  <c r="J24" i="9"/>
  <c r="H22" i="9"/>
  <c r="F26" i="9"/>
  <c r="D22" i="9"/>
  <c r="E24" i="9"/>
  <c r="G26" i="9"/>
  <c r="H27" i="9"/>
  <c r="I24" i="9"/>
  <c r="J21" i="9"/>
  <c r="D25" i="9"/>
  <c r="F23" i="9"/>
  <c r="G25" i="9"/>
  <c r="J26" i="9"/>
  <c r="H24" i="9"/>
  <c r="I21" i="9"/>
  <c r="D21" i="9"/>
  <c r="E27" i="9"/>
  <c r="E23" i="9"/>
  <c r="G24" i="9"/>
  <c r="I26" i="9"/>
  <c r="J23" i="9"/>
  <c r="H21" i="9"/>
  <c r="AC8" i="9"/>
  <c r="AC10" i="9"/>
  <c r="L31" i="9"/>
  <c r="J13" i="9"/>
  <c r="D13" i="9"/>
  <c r="D14" i="9"/>
  <c r="E13" i="9"/>
  <c r="N20" i="9"/>
  <c r="N21" i="9"/>
  <c r="N25" i="9"/>
  <c r="N22" i="9"/>
  <c r="N26" i="9"/>
  <c r="N24" i="9"/>
  <c r="E14" i="9"/>
  <c r="F14" i="9"/>
  <c r="G14" i="9"/>
  <c r="H14" i="9"/>
  <c r="I14" i="9"/>
  <c r="J14" i="9"/>
  <c r="K14" i="9"/>
  <c r="L14" i="9"/>
  <c r="M14" i="9"/>
  <c r="N14" i="9"/>
  <c r="O14" i="9"/>
  <c r="P14" i="9"/>
  <c r="Q14" i="9"/>
  <c r="R14" i="9"/>
  <c r="S14" i="9"/>
  <c r="T14" i="9"/>
  <c r="U14" i="9"/>
  <c r="V14" i="9"/>
  <c r="W14" i="9"/>
  <c r="X14" i="9"/>
  <c r="Y14" i="9"/>
  <c r="Z14" i="9"/>
  <c r="AA14" i="9"/>
  <c r="AB14" i="9"/>
  <c r="AC13" i="9"/>
  <c r="N23" i="9"/>
</calcChain>
</file>

<file path=xl/comments1.xml><?xml version="1.0" encoding="utf-8"?>
<comments xmlns="http://schemas.openxmlformats.org/spreadsheetml/2006/main">
  <authors>
    <author>Jarrad</author>
  </authors>
  <commentList>
    <comment ref="A20" authorId="0">
      <text>
        <r>
          <rPr>
            <sz val="9"/>
            <color indexed="81"/>
            <rFont val="Tahoma"/>
            <family val="2"/>
          </rPr>
          <t>This helps you keep track of which cells you've changed.</t>
        </r>
      </text>
    </comment>
    <comment ref="A22" authorId="0">
      <text>
        <r>
          <rPr>
            <sz val="9"/>
            <color indexed="81"/>
            <rFont val="Tahoma"/>
            <family val="2"/>
          </rPr>
          <t>Comments like this one will show up as long as your mouse pointer remains over the cell.</t>
        </r>
      </text>
    </comment>
    <comment ref="B34" authorId="0">
      <text>
        <r>
          <rPr>
            <b/>
            <sz val="9"/>
            <color indexed="81"/>
            <rFont val="Tahoma"/>
            <family val="2"/>
          </rPr>
          <t>Modifying this cell will automatically update the following cells on the inputs page:</t>
        </r>
        <r>
          <rPr>
            <sz val="9"/>
            <color indexed="81"/>
            <rFont val="Tahoma"/>
            <family val="2"/>
          </rPr>
          <t xml:space="preserve">
-Wire feet per acre
-Drip tape feet per acre
These cells will turn orange to reflect that they have been changed from the original estimate. You can hover your mouse pointer over each cell on the inputs page to view an explanation of the assumptions behind each estimate. You also always have the option of changing these cells manually.
------------------------------------------------------------------------------------
Example estimate assumes 15 ft between rows.</t>
        </r>
      </text>
    </comment>
    <comment ref="B35" authorId="0">
      <text>
        <r>
          <rPr>
            <b/>
            <sz val="9"/>
            <color indexed="81"/>
            <rFont val="Tahoma"/>
            <family val="2"/>
          </rPr>
          <t>This cell is for informational purposes only. Enter calculated number of tree per acre in the cell directly below (E36).</t>
        </r>
      </text>
    </comment>
    <comment ref="G35" authorId="0">
      <text>
        <r>
          <rPr>
            <b/>
            <sz val="9"/>
            <color indexed="81"/>
            <rFont val="Tahoma"/>
            <family val="2"/>
          </rPr>
          <t>This cell is for informational purposes only. Enter calculated number of rows per acre in the cell directly below (J36).</t>
        </r>
      </text>
    </comment>
    <comment ref="B36" authorId="0">
      <text>
        <r>
          <rPr>
            <b/>
            <sz val="9"/>
            <color indexed="81"/>
            <rFont val="Tahoma"/>
            <family val="2"/>
          </rPr>
          <t>Modifying this cell will automatically update the following cells on the inputs page:</t>
        </r>
        <r>
          <rPr>
            <sz val="9"/>
            <color indexed="81"/>
            <rFont val="Tahoma"/>
            <family val="2"/>
          </rPr>
          <t xml:space="preserve">
-Number of trees planted per acre
-Tree stakes per acre
-Tree ties per acre
-Tree guards per acre
-Deer repellent units per acre
These cells will turn orange to reflect that they have been changed from the original estimate. You can hover your mouse pointer over each cell on the inputs page to view an explanation of the assumptions behind each estimate. You also always have the option of changing these cells manually.
-----------------------------------------------------------------------------------
Example estimate assumes a 5 X 15 row spacing.
Trees per acre was estimated as follows:
5 ft * 15 ft = 75 sq. ft. per tree
43,560 ft2 in an acre / 75 ft2 = 581 trees per acre</t>
        </r>
      </text>
    </comment>
    <comment ref="G36" authorId="0">
      <text>
        <r>
          <rPr>
            <b/>
            <sz val="9"/>
            <color indexed="81"/>
            <rFont val="Tahoma"/>
            <family val="2"/>
          </rPr>
          <t>Modifying this cell will automatically update the following cells on the inputs page:</t>
        </r>
        <r>
          <rPr>
            <sz val="9"/>
            <color indexed="81"/>
            <rFont val="Tahoma"/>
            <family val="2"/>
          </rPr>
          <t xml:space="preserve">
-End posts per acre
-Line posts per acre
-Anchors/tensioners per acre
These cells will turn orange to reflect that they have been changed from the original estimate. You can hover your mouse pointer over each cell on the inputs page to view an explanation of the assumptions behind each estimate. You also always have the option of changing these cells manually.
-----------------------------------------------------------------------------------
Example estimate assumes a square acre and 43,560 square feet in an acre.
Given these assumptions, the number of rows in an acre was calculated as follows:
Square root (43,560 ft</t>
        </r>
        <r>
          <rPr>
            <vertAlign val="superscript"/>
            <sz val="9"/>
            <color indexed="81"/>
            <rFont val="Tahoma"/>
            <family val="2"/>
          </rPr>
          <t>2</t>
        </r>
        <r>
          <rPr>
            <sz val="9"/>
            <color indexed="81"/>
            <rFont val="Tahoma"/>
            <family val="2"/>
          </rPr>
          <t>) = 209 ft = length of each side
209 ft and 15 ft between rows = 14 rows per acre
On average, each row has 41 trees.</t>
        </r>
      </text>
    </comment>
  </commentList>
</comments>
</file>

<file path=xl/comments2.xml><?xml version="1.0" encoding="utf-8"?>
<comments xmlns="http://schemas.openxmlformats.org/spreadsheetml/2006/main">
  <authors>
    <author>Jarrad</author>
  </authors>
  <commentList>
    <comment ref="A6" authorId="0">
      <text>
        <r>
          <rPr>
            <sz val="9"/>
            <color indexed="81"/>
            <rFont val="Tahoma"/>
            <family val="2"/>
          </rPr>
          <t>Example estimate based on grower surveys and the Penn State Tree Fruit Production Guide 2012-2013 apple orchard planting budget.
Assumes:
$1,125 per acre for tree removal
$750 per acre for root and stump removal</t>
        </r>
      </text>
    </comment>
    <comment ref="A7" authorId="0">
      <text>
        <r>
          <rPr>
            <sz val="9"/>
            <color indexed="81"/>
            <rFont val="Tahoma"/>
            <family val="2"/>
          </rPr>
          <t xml:space="preserve">Example estimate of 581 trees per acre is based on a 5 X 15 row spacing. This estimate can be modified on the intro page.
A 5% tree loss is assumed and applied as follows:
581 trees per acre * 5% = 29 replacement trees in year 2
</t>
        </r>
        <r>
          <rPr>
            <b/>
            <sz val="9"/>
            <color indexed="81"/>
            <rFont val="Tahoma"/>
            <family val="2"/>
          </rPr>
          <t xml:space="preserve">
Note</t>
        </r>
        <r>
          <rPr>
            <sz val="9"/>
            <color indexed="81"/>
            <rFont val="Tahoma"/>
            <family val="2"/>
          </rPr>
          <t>: If the "actual # of trees per acre" cell on the intro page is modified, the "number of trees planted per acre" cells will automatically update. If desired, these cells can also be changed manually.</t>
        </r>
      </text>
    </comment>
    <comment ref="A8" authorId="0">
      <text>
        <r>
          <rPr>
            <sz val="9"/>
            <color indexed="81"/>
            <rFont val="Tahoma"/>
            <family val="2"/>
          </rPr>
          <t>Example estimate based on grower surveys, the Penn State Tree Fruit Production Guide 2012-2013 apple orchard planting budget, and the Cornell Cooperative Extension 2010 apple budget.</t>
        </r>
      </text>
    </comment>
    <comment ref="A9" authorId="0">
      <text>
        <r>
          <rPr>
            <sz val="9"/>
            <color indexed="81"/>
            <rFont val="Tahoma"/>
            <family val="2"/>
          </rPr>
          <t>Example estimate based on grower surveys.</t>
        </r>
      </text>
    </comment>
    <comment ref="A10" authorId="0">
      <text>
        <r>
          <rPr>
            <sz val="9"/>
            <color indexed="81"/>
            <rFont val="Tahoma"/>
            <family val="2"/>
          </rPr>
          <t>Example estimate based on grower surveys.
Assumes chicken litter is used at:
$35/ton for the product
$6/ton to apply</t>
        </r>
      </text>
    </comment>
    <comment ref="A11" authorId="0">
      <text>
        <r>
          <rPr>
            <sz val="9"/>
            <color indexed="81"/>
            <rFont val="Tahoma"/>
            <family val="2"/>
          </rPr>
          <t>Example estimate based on grower surveys.</t>
        </r>
      </text>
    </comment>
    <comment ref="A12" authorId="0">
      <text>
        <r>
          <rPr>
            <sz val="9"/>
            <color indexed="81"/>
            <rFont val="Tahoma"/>
            <family val="2"/>
          </rPr>
          <t>Example estimate based on grower surveys.
Assumes:
$17/ton for the product
$5/ton to apply</t>
        </r>
      </text>
    </comment>
    <comment ref="A13" authorId="0">
      <text>
        <r>
          <rPr>
            <sz val="9"/>
            <color indexed="81"/>
            <rFont val="Tahoma"/>
            <family val="2"/>
          </rPr>
          <t>Example estimate based on grower surveys and the VA Cooperative Extension 2011 Machine Cost Budget. Assumes the use of a farmer-owned 75 hp tractor at a variable cost of $15.33/hr, a rented tree planter at $0.10/tree, 3 laborers at a wage rate of $12.13/hr, and 581 trees planted per acre at a speed of 200 trees per hour (see the "seasonal labor" comment for an explanation of the example wage rate estimate and the "number of trees planted per acre" comment for an explanation of the TPA estimate).
Given these assumptions, the year 1 other planting costs per acre were estimated as follows: 
Planting 581 trees per acre at a speed of 200 trees per hour = 3 hrs of planting time per acre
3 hours of planting time * 3 laborers = 9 hours of labor
9 hours of labor * $12.13/hr = $109.17/acre
3 hours of machinery time * $15.33/acre = $45.99/acre
581 trees per acre * tree planter cost of $0.10/tree = $58.10
$109.17 + $45.99 + $58.10 = $213.26 of other planting costs per acre.
Based on the assumed 5% tree loss, the year 2 other planting costs per acre were estimated as follows:
$213.26 * 0.05 = $10.66</t>
        </r>
      </text>
    </comment>
    <comment ref="A14" authorId="0">
      <text>
        <r>
          <rPr>
            <sz val="9"/>
            <color indexed="81"/>
            <rFont val="Tahoma"/>
            <family val="2"/>
          </rPr>
          <t>Example estimate based on the Virginia Cooperative Extension 2012 Virginia Farm Business Management Crop Budgets. Assumes a tractor and grain drill variable cost of $6/acre, a summer annual seed cost of $20/acre, and a fescue seed cost of $11/acre.</t>
        </r>
      </text>
    </comment>
    <comment ref="A17" authorId="0">
      <text>
        <r>
          <rPr>
            <sz val="9"/>
            <color indexed="81"/>
            <rFont val="Tahoma"/>
            <family val="2"/>
          </rPr>
          <t>Example estimate based on grower surveys.
The reported number of herbicide sprays ranged from 1 - 4 sprays per acre.</t>
        </r>
      </text>
    </comment>
    <comment ref="A18" authorId="0">
      <text>
        <r>
          <rPr>
            <sz val="9"/>
            <color indexed="81"/>
            <rFont val="Tahoma"/>
            <family val="2"/>
          </rPr>
          <t>Example estimate based on grower surveys and the Penn State Tree Fruit Production Guide 2012-2013 processing apple production budget.</t>
        </r>
      </text>
    </comment>
    <comment ref="A19" authorId="0">
      <text>
        <r>
          <rPr>
            <sz val="9"/>
            <color indexed="81"/>
            <rFont val="Tahoma"/>
            <family val="2"/>
          </rPr>
          <t>Example estimates based on grower surveys.
Apples with blemishes are acceptable for use in hard cider production. Thus, if a spray is for cosmetic reasons and foregoing the spray will not damage the fruit or tree, it is not needed when managing hard cider apple trees. The hard cider apple growers surveyed estimated that this results in about half the number of sprays compared to managing traditional varieties for the fresh market. The actual number will depend on site conditions and the specific varieties' disease resistances and bearing tendencies.
A detailed explanation of integrated pest management (IPM) procedures can be found in grower's manuals and pest management guides.</t>
        </r>
      </text>
    </comment>
    <comment ref="A20" authorId="0">
      <text>
        <r>
          <rPr>
            <sz val="9"/>
            <color indexed="81"/>
            <rFont val="Tahoma"/>
            <family val="2"/>
          </rPr>
          <t>Example estimate based on grower surveys and the Penn State Tree Fruit Production Guide 2012-2013 processing apple production budget.</t>
        </r>
      </text>
    </comment>
    <comment ref="A21" authorId="0">
      <text>
        <r>
          <rPr>
            <sz val="9"/>
            <color indexed="81"/>
            <rFont val="Tahoma"/>
            <family val="2"/>
          </rPr>
          <t>Example estimates based on grower surveys.
Apples with blemishes are acceptable for use in hard cider production. Thus, if a spray is for cosmetic reasons and foregoing the spray will not damage the fruit or tree, it is not needed when managing hard cider apple trees. The hard cider apple growers surveyed estimated that this results in about half the number of sprays compared to managing traditional varieties for the fresh market. The actual number will depend on site conditions and the specific varieties' disease resistances and bearing tendencies.
A detailed explanation of integrated pest management (IPM) procedures can be found in grower's manuals and pest management guides.</t>
        </r>
      </text>
    </comment>
    <comment ref="A22" authorId="0">
      <text>
        <r>
          <rPr>
            <sz val="9"/>
            <color indexed="81"/>
            <rFont val="Tahoma"/>
            <family val="2"/>
          </rPr>
          <t>Example estimate based on grower surveys and the Penn State Tree Fruit Production Guide 2012-2013 processing apple production budget.</t>
        </r>
      </text>
    </comment>
    <comment ref="A23" authorId="0">
      <text>
        <r>
          <rPr>
            <sz val="9"/>
            <color indexed="81"/>
            <rFont val="Tahoma"/>
            <family val="2"/>
          </rPr>
          <t>Example estimate based on grower surveys.</t>
        </r>
      </text>
    </comment>
    <comment ref="A24" authorId="0">
      <text>
        <r>
          <rPr>
            <sz val="9"/>
            <color indexed="81"/>
            <rFont val="Tahoma"/>
            <family val="2"/>
          </rPr>
          <t>Example estimate based on grower surveys.</t>
        </r>
      </text>
    </comment>
    <comment ref="A25" authorId="0">
      <text>
        <r>
          <rPr>
            <sz val="9"/>
            <color indexed="81"/>
            <rFont val="Tahoma"/>
            <family val="2"/>
          </rPr>
          <t>Example estimate based on Greg Peck's 2009 dissertation.</t>
        </r>
      </text>
    </comment>
    <comment ref="A26" authorId="0">
      <text>
        <r>
          <rPr>
            <sz val="9"/>
            <color indexed="81"/>
            <rFont val="Tahoma"/>
            <family val="2"/>
          </rPr>
          <t>Example estimate based on Greg Peck's 2009 dissertation.</t>
        </r>
      </text>
    </comment>
    <comment ref="A27" authorId="0">
      <text>
        <r>
          <rPr>
            <sz val="9"/>
            <color indexed="81"/>
            <rFont val="Tahoma"/>
            <family val="2"/>
          </rPr>
          <t>Example estimate based on grower surveys, the VA Cooperative Extension 2011 Machine Cost Budget, and the American Society of Agricultural Engineers 2003 Standards. Variable machinery cost per spray covers fuel, maintenance, and repairs.
Assumes the use of a farmer-owned 75 hp tractor at a variable cost of $15.33/hr and a farmer-owned 300 gallon air carrier sprayer with a purchase price of $20,000, a useful life of 1,200 hours, and a variable cost of $10.10/hr. Also assumes that 1 full spray tank covers 5 acres and that 3 tanks can be sprayed by a sprayer in a typical 8 hour work day.
Given these assumptions, the variable machinery cost per spray was estimated as follows:
3 tanks sprayed per day times 5 acres per sprayer = 15 acres per sprayer per day
8 hours per work day / 15 acres per sprayer per day = approximately 0.6 hrs of machine time to spray one acre (this includes the time to fill-up the tank, cleanup, etc.)
Tractor variable costs of $15.33/hr + sprayer variable costs of $10.10/hr = $25.43/hr variable machinery costs
0.6 hrs of machinery time to spray one acre * $25.43/hr variable machinery costs = $15.26 of variable machinery costs per spray</t>
        </r>
      </text>
    </comment>
    <comment ref="A28" authorId="0">
      <text>
        <r>
          <rPr>
            <sz val="9"/>
            <color indexed="81"/>
            <rFont val="Tahoma"/>
            <family val="2"/>
          </rPr>
          <t>Example estimates based on grower surveys. Assumes that herbicides are sprayed separately and that fungicides/bactericides, insecticides/miticides, PGRs, and foliar nutrients are tank mixed (saving on machinery and labor costs by spraying them at the same time).
Given these assumptions, the number of spray trips per acre per year was calculated as follows: 
First four years: 2 herbicide spray trips per acre + 4 tank mixed spray trips = 6 total trips
From year five onward: 2 herbicide spray trips per acre + 7 tank mixed spray trips = 9 total trips</t>
        </r>
      </text>
    </comment>
    <comment ref="A31" authorId="0">
      <text>
        <r>
          <rPr>
            <sz val="9"/>
            <color indexed="81"/>
            <rFont val="Tahoma"/>
            <family val="2"/>
          </rPr>
          <t>Example estimates based on grower surveys. Assumes a 150 acre operation with a 9 month, 15 worker H2A crew working 40 hours per week at a $12.13/hr wage rate ($9.70/hr plus a 25% markup for other incurred costs such as housing and transportation).
Given these assumptions, the per acre annual seasonal labor cost was estimated as follows:
9 months = approximately 39 weeks
39 weeks * 40 hours per week = 1,560 hours per worker per season
$12.13/hr * 1,560 hrs = $18,923 per worker per season
$18,923 * 15 workers = $283,845 for the 9 month, 15 man crew covering 150 acres
$283,845 / 150 acres = $1,892 / acre 
This $1,892 per acre example labor cost is applied in full once the orchard reaches mature production in year 7.  
It is reduced by 50% to $946/acre during the pre-production years and then scaled upward according to the size of the yield relative to the example yield at maturity.</t>
        </r>
      </text>
    </comment>
    <comment ref="A33" authorId="0">
      <text>
        <r>
          <rPr>
            <sz val="9"/>
            <color indexed="81"/>
            <rFont val="Tahoma"/>
            <family val="2"/>
          </rPr>
          <t>Example estimate assumes a 150 acre operation and an operator salary of $34,500 ($30,000 plus a 15% increase for social security and other labor related charges).
Given these assumptions, the operator labor cost per acre was estimated as follows:
$34,500 / 150 acres = $230 / acre</t>
        </r>
      </text>
    </comment>
    <comment ref="A36" authorId="0">
      <text>
        <r>
          <rPr>
            <sz val="9"/>
            <color indexed="81"/>
            <rFont val="Tahoma"/>
            <family val="2"/>
          </rPr>
          <t xml:space="preserve">Example estimate assumes 2 end posts per row and 14 rows per acre (see the "actual # of rows per acre" comment on the intro page for an explanation of the rows per acre estimate)
Given these assumptions, the number of end posts was calculated as follows:
2 end posts per row * 14 rows = 28 end posts per acre
</t>
        </r>
        <r>
          <rPr>
            <b/>
            <sz val="9"/>
            <color indexed="81"/>
            <rFont val="Tahoma"/>
            <family val="2"/>
          </rPr>
          <t>Note</t>
        </r>
        <r>
          <rPr>
            <sz val="9"/>
            <color indexed="81"/>
            <rFont val="Tahoma"/>
            <family val="2"/>
          </rPr>
          <t>: If the "actual # of rows per acre" cell on the intro page is modified, the "end posts per acre" cell will automatically update based on the above assumptions. If desired, this cell can also be changed manually.</t>
        </r>
      </text>
    </comment>
    <comment ref="A37" authorId="0">
      <text>
        <r>
          <rPr>
            <sz val="9"/>
            <color indexed="81"/>
            <rFont val="Tahoma"/>
            <family val="2"/>
          </rPr>
          <t>Example estimate based on the Penn State Tree Fruit Production Guide 2012-2013 apple orchard planting budget.</t>
        </r>
      </text>
    </comment>
    <comment ref="A38" authorId="0">
      <text>
        <r>
          <rPr>
            <sz val="9"/>
            <color indexed="81"/>
            <rFont val="Tahoma"/>
            <family val="2"/>
          </rPr>
          <t xml:space="preserve">Example estimate assumes 40 ft between in-row line posts, the previous row length estimate of 209 ft, and the previous rows per acre estimate of 14 (see the "actual # of rows per acre" comment on the intro page for an explanation of the row length and rows per acre example estimates).
Given these assumptions, the number of posts was estimated as follows:
209 ft per row / 40 ft between line posts = 5 line posts per row
5 line posts per row * 14 rows = 70 line posts per acre
</t>
        </r>
        <r>
          <rPr>
            <b/>
            <sz val="9"/>
            <color indexed="81"/>
            <rFont val="Tahoma"/>
            <family val="2"/>
          </rPr>
          <t>Note</t>
        </r>
        <r>
          <rPr>
            <sz val="9"/>
            <color indexed="81"/>
            <rFont val="Tahoma"/>
            <family val="2"/>
          </rPr>
          <t>: If the "actual # of rows per acre" cell on the intro page is modified, the "line posts per acre" cell will automatically update based on the above assumptions. If desired, this cell can also be changed manually.</t>
        </r>
      </text>
    </comment>
    <comment ref="A39" authorId="0">
      <text>
        <r>
          <rPr>
            <sz val="9"/>
            <color indexed="81"/>
            <rFont val="Tahoma"/>
            <family val="2"/>
          </rPr>
          <t>Example estimate based on the Penn State Tree Fruit Production Guide 2012-2013 apple orchard planting budget.</t>
        </r>
      </text>
    </comment>
    <comment ref="A40" authorId="0">
      <text>
        <r>
          <rPr>
            <sz val="9"/>
            <color indexed="81"/>
            <rFont val="Tahoma"/>
            <family val="2"/>
          </rPr>
          <t xml:space="preserve">Example estimate assumes a 2 wire trellis system covering the entire length of each row and a 5 X 15 row spacing.
Given these assumptions, the wire feet per acre was estimated as follows:
43,560 ft2 per acre / 15 feet between rows = 2,904 total row feet per acre
2 wires * 2,904 total row feet per acre = 5,808 ft of wire per acre
</t>
        </r>
        <r>
          <rPr>
            <b/>
            <sz val="9"/>
            <color indexed="81"/>
            <rFont val="Tahoma"/>
            <family val="2"/>
          </rPr>
          <t>Note:</t>
        </r>
        <r>
          <rPr>
            <sz val="9"/>
            <color indexed="81"/>
            <rFont val="Tahoma"/>
            <family val="2"/>
          </rPr>
          <t xml:space="preserve"> If the "feet between rows" cell on the intro page is modified, the "wire feet per acre" cell will automatically update based on the above assumptions. If desired, this cell can also be changed manually.</t>
        </r>
      </text>
    </comment>
    <comment ref="A41" authorId="0">
      <text>
        <r>
          <rPr>
            <sz val="9"/>
            <color indexed="81"/>
            <rFont val="Tahoma"/>
            <family val="2"/>
          </rPr>
          <t>Example estimate based on the Penn State Tree Fruit Production Guide 2012-2013 apple orchard planting budget.</t>
        </r>
      </text>
    </comment>
    <comment ref="A42" authorId="0">
      <text>
        <r>
          <rPr>
            <sz val="9"/>
            <color indexed="81"/>
            <rFont val="Tahoma"/>
            <family val="2"/>
          </rPr>
          <t xml:space="preserve">Example estimate assumes 2 anchors and 1 tensioner per row and 14 rows per acre (see the "actual # of rows per acre" comment on the intro page for an explanation of the rows per acre estimate)
Given these assumptions, the number of anchors/tensioners was estimated as follows:
3 * 14 rows = 42 anchors/tensioners per acre
</t>
        </r>
        <r>
          <rPr>
            <b/>
            <sz val="9"/>
            <color indexed="81"/>
            <rFont val="Tahoma"/>
            <family val="2"/>
          </rPr>
          <t>Note</t>
        </r>
        <r>
          <rPr>
            <sz val="9"/>
            <color indexed="81"/>
            <rFont val="Tahoma"/>
            <family val="2"/>
          </rPr>
          <t>: If the "actual # of rows per acre" cell on the intro page is modified, the "anchors/tensioners per acre" cell will automatically update based on the above assumptions. If desired, this cell can also be changed manually.</t>
        </r>
      </text>
    </comment>
    <comment ref="A43" authorId="0">
      <text>
        <r>
          <rPr>
            <sz val="9"/>
            <color indexed="81"/>
            <rFont val="Tahoma"/>
            <family val="2"/>
          </rPr>
          <t>Example estimate based on the Penn State Tree Fruit Production Guide 2012-2013 apple orchard planting budget.</t>
        </r>
      </text>
    </comment>
    <comment ref="A44" authorId="0">
      <text>
        <r>
          <rPr>
            <sz val="9"/>
            <color indexed="81"/>
            <rFont val="Tahoma"/>
            <family val="2"/>
          </rPr>
          <t xml:space="preserve">Example estimate assumes 1 stake per tree and the previous trees per acre estimate of 581 (see the "actual # of trees per acre" comment for an explanation of the TPA estimate).
Given these assumptions, the tree stakes per acre is estimated as follows:
1 tree stake per tree * 581 trees = 581 tree stakes per acre
</t>
        </r>
        <r>
          <rPr>
            <b/>
            <sz val="9"/>
            <color indexed="81"/>
            <rFont val="Tahoma"/>
            <family val="2"/>
          </rPr>
          <t>Note</t>
        </r>
        <r>
          <rPr>
            <sz val="9"/>
            <color indexed="81"/>
            <rFont val="Tahoma"/>
            <family val="2"/>
          </rPr>
          <t>:</t>
        </r>
        <r>
          <rPr>
            <b/>
            <sz val="9"/>
            <color indexed="81"/>
            <rFont val="Tahoma"/>
            <family val="2"/>
          </rPr>
          <t xml:space="preserve"> </t>
        </r>
        <r>
          <rPr>
            <sz val="9"/>
            <color indexed="81"/>
            <rFont val="Tahoma"/>
            <family val="2"/>
          </rPr>
          <t>If the "actual # of trees per acre" cell on the intro page is modified, the tree stakes per acre estimate will automatically update to reflect the 1 tree stake per tree assumption.  If desired, this cell can also be changed manually.</t>
        </r>
      </text>
    </comment>
    <comment ref="A45" authorId="0">
      <text>
        <r>
          <rPr>
            <sz val="9"/>
            <color indexed="81"/>
            <rFont val="Tahoma"/>
            <family val="2"/>
          </rPr>
          <t>Example estimate based on grower surveys, the Penn State Tree Fruit Production Guide 2012-2013 apple orchard planting budget, and the Cornell Cooperative Extension 2010 apple budget.</t>
        </r>
      </text>
    </comment>
    <comment ref="A46" authorId="0">
      <text>
        <r>
          <rPr>
            <sz val="9"/>
            <color indexed="81"/>
            <rFont val="Tahoma"/>
            <family val="2"/>
          </rPr>
          <t xml:space="preserve">Example estimates assume 3 tree ties per tree, the previous trees per acre estimate of 581, and previous replacement tree estimate of 29 (see the "actual # of trees per acre" comment on the intro page for an explanation of the TPA estimate; see the "number of trees planted per acre" comment for an explanation of the replacement tree estimate).
Given these assumptions, the number of tree ties was estimated as follows:
3 * 581 trees per acre = 1,743 tree ties per acre (applied in year 1)
3 * 29 replacement trees per acre = 87 tree ties per acre (applied in year 2)
</t>
        </r>
        <r>
          <rPr>
            <b/>
            <sz val="9"/>
            <color indexed="81"/>
            <rFont val="Tahoma"/>
            <family val="2"/>
          </rPr>
          <t>Note</t>
        </r>
        <r>
          <rPr>
            <sz val="9"/>
            <color indexed="81"/>
            <rFont val="Tahoma"/>
            <family val="2"/>
          </rPr>
          <t>: If the "actual # of trees per acre" cell on the intro page or the "number of trees planted" in year 2 cell is modified, the tree ties per acre estimates will automatically update to reflect the 3 tree ties per tree assumption. If desired, these cells can also be changed manually.</t>
        </r>
      </text>
    </comment>
    <comment ref="A47" authorId="0">
      <text>
        <r>
          <rPr>
            <sz val="9"/>
            <color indexed="81"/>
            <rFont val="Tahoma"/>
            <family val="2"/>
          </rPr>
          <t>Example estimate based on the Penn State Tree Fruit Production Guide 2012-2013 apple orchard planting budget and the Cornell Cooperative Extension 2010 apple budget.</t>
        </r>
      </text>
    </comment>
    <comment ref="A48" authorId="0">
      <text>
        <r>
          <rPr>
            <sz val="9"/>
            <color indexed="81"/>
            <rFont val="Tahoma"/>
            <family val="2"/>
          </rPr>
          <t>Example estimate based on the Cornell Cooperative Extension 2010 apple budget. Assumes 12 hours of labor per acre needed for installation of posts and wires and a $12.13/hr wage rate (see the "seasonal labor" comment for an explanation of the example wage rate estimate). 
Given these assumptions, the other trellis installation costs per acre were estimated as follows:
12 hours of labor * $12.13/hr wage rate = $145.56/acre</t>
        </r>
      </text>
    </comment>
    <comment ref="A51" authorId="0">
      <text>
        <r>
          <rPr>
            <sz val="9"/>
            <color indexed="81"/>
            <rFont val="Tahoma"/>
            <family val="2"/>
          </rPr>
          <t xml:space="preserve">Example estimate assumes drip tape covers the entire length of each row and the previous row spacing estimate of 5 X 15.
Given these assumptions, the drip feet per acre was estimated as follows:
43,560 ft2 per acre / 15 feet between rows = 2,904 total row feet per acre
1 tape * 2,904 total row feet per acre = 2,904 ft of drip tape per acre
</t>
        </r>
        <r>
          <rPr>
            <b/>
            <sz val="9"/>
            <color indexed="81"/>
            <rFont val="Tahoma"/>
            <family val="2"/>
          </rPr>
          <t xml:space="preserve">
Note</t>
        </r>
        <r>
          <rPr>
            <sz val="9"/>
            <color indexed="81"/>
            <rFont val="Tahoma"/>
            <family val="2"/>
          </rPr>
          <t>: If the "feet between rows" cell on the intro page is modified, the "drip tape feet per acre" cell will automatically update based on the above assumptions. If desired, this cell can also be changed manually.</t>
        </r>
      </text>
    </comment>
    <comment ref="A52" authorId="0">
      <text>
        <r>
          <rPr>
            <sz val="9"/>
            <color indexed="81"/>
            <rFont val="Tahoma"/>
            <family val="2"/>
          </rPr>
          <t>Example estimate based on the Penn State Tree Fruit Production Guide 2012-2013 apple orchard planting budget.</t>
        </r>
      </text>
    </comment>
    <comment ref="A53" authorId="0">
      <text>
        <r>
          <rPr>
            <sz val="9"/>
            <color indexed="81"/>
            <rFont val="Tahoma"/>
            <family val="2"/>
          </rPr>
          <t>Example estimate assumes a square acre and that the header line covers the entire length of one side.
Given these assumptions, the header line feet were estimated as follows:
Square root (43,560 ft2) = 209 ft = length of each side
209 ft * 1 header line = 209 header line ft</t>
        </r>
      </text>
    </comment>
    <comment ref="A54" authorId="0">
      <text>
        <r>
          <rPr>
            <sz val="9"/>
            <color indexed="81"/>
            <rFont val="Tahoma"/>
            <family val="2"/>
          </rPr>
          <t>Example estimate based on the USDA 2013 average cost estimate for a 2" PVC pipe in VA</t>
        </r>
      </text>
    </comment>
    <comment ref="A55" authorId="0">
      <text>
        <r>
          <rPr>
            <sz val="9"/>
            <color indexed="81"/>
            <rFont val="Tahoma"/>
            <family val="2"/>
          </rPr>
          <t>Example estimate based on the Cornell Cooperative Extension 2010 apple budget. Assumes 16 hours of labor per acre needed for installation of the buried header line and drip tape and a $12.13/hr wage rate (see the "seasonal labor" comment for an explanation of the example wage rate estimate).
Given these assumptions, the other irrigation installation costs per acre were estimated as follows:
16 hours of labor * $12.13/hr wage rate = $194.08/acre</t>
        </r>
      </text>
    </comment>
    <comment ref="A58" authorId="0">
      <text>
        <r>
          <rPr>
            <sz val="9"/>
            <color indexed="81"/>
            <rFont val="Tahoma"/>
            <family val="2"/>
          </rPr>
          <t>Example estimate based on the Penn State Tree Fruit Production Guide 2012-2013 processing apple production budget.
Note: according to grower surveys, hard cider cultivars tend to be late bloomers. This may affect the time and duration of bee hive rentals.</t>
        </r>
      </text>
    </comment>
    <comment ref="A59" authorId="0">
      <text>
        <r>
          <rPr>
            <sz val="9"/>
            <color indexed="81"/>
            <rFont val="Tahoma"/>
            <family val="2"/>
          </rPr>
          <t>Example estimate based on the Penn State Tree Fruit Production Guide 2012-2013 processing apple production budget.</t>
        </r>
      </text>
    </comment>
    <comment ref="A60" authorId="0">
      <text>
        <r>
          <rPr>
            <sz val="9"/>
            <color indexed="81"/>
            <rFont val="Tahoma"/>
            <family val="2"/>
          </rPr>
          <t xml:space="preserve">Example estimate assumes 1 guard per tree and the previous trees per acre estimate of 581 (see the "actual # of trees per acre" comment on the intro page for an explanation of the TPA estimate).
Given these assumptions, tree guards per acre was estimated as follows:
1 tree guard per tree * 581 trees = 581 tree guards per acre
</t>
        </r>
        <r>
          <rPr>
            <b/>
            <sz val="9"/>
            <color indexed="81"/>
            <rFont val="Tahoma"/>
            <family val="2"/>
          </rPr>
          <t>Note</t>
        </r>
        <r>
          <rPr>
            <sz val="9"/>
            <color indexed="81"/>
            <rFont val="Tahoma"/>
            <family val="2"/>
          </rPr>
          <t>: If the "actual # of trees per acre" cell on the intro page is modified, the tree guards per acre estimate will automatically update to reflect the 1 guard per tree assumption. If desired, this cell can also be changed manually.</t>
        </r>
      </text>
    </comment>
    <comment ref="A61" authorId="0">
      <text>
        <r>
          <rPr>
            <sz val="9"/>
            <color indexed="81"/>
            <rFont val="Tahoma"/>
            <family val="2"/>
          </rPr>
          <t>Example estimate based on the Penn State Tree Fruit Production Guide 2012-2013 apple orchard planting budget.</t>
        </r>
      </text>
    </comment>
    <comment ref="A62" authorId="0">
      <text>
        <r>
          <rPr>
            <sz val="9"/>
            <color indexed="81"/>
            <rFont val="Tahoma"/>
            <family val="2"/>
          </rPr>
          <t xml:space="preserve">Example estimate assumes 1 deer repellent per tree and the previous trees per acre estimate of 581 (see the "actual # of trees per acre" comment on the intro page for an explanation of the TPA estimate).
Given these assumptions, the number of deer repellents per acre is estimated as follows:
1 deer repellent per tree * 581 trees = 581 deer repellent units per acre
</t>
        </r>
        <r>
          <rPr>
            <b/>
            <sz val="9"/>
            <color indexed="81"/>
            <rFont val="Tahoma"/>
            <family val="2"/>
          </rPr>
          <t>Note</t>
        </r>
        <r>
          <rPr>
            <sz val="9"/>
            <color indexed="81"/>
            <rFont val="Tahoma"/>
            <family val="2"/>
          </rPr>
          <t>: If the "actual # of trees per acre" cell on the intro page is changed, the deer repellent units per acre estimate will automatically update to reflect the 1 deer repellent per tree assumption. If desired, this cell can also be changed manually.</t>
        </r>
      </text>
    </comment>
    <comment ref="A63" authorId="0">
      <text>
        <r>
          <rPr>
            <sz val="9"/>
            <color indexed="81"/>
            <rFont val="Tahoma"/>
            <family val="2"/>
          </rPr>
          <t>Example estimate based on the Penn State Tree Fruit Production Guide 2012-2013 apple orchard planting budget.</t>
        </r>
      </text>
    </comment>
    <comment ref="A64" authorId="0">
      <text>
        <r>
          <rPr>
            <sz val="9"/>
            <color indexed="81"/>
            <rFont val="Tahoma"/>
            <family val="2"/>
          </rPr>
          <t>Please insert the total estimated per acre cost of any other animal control methods.</t>
        </r>
      </text>
    </comment>
    <comment ref="A65" authorId="0">
      <text>
        <r>
          <rPr>
            <sz val="9"/>
            <color indexed="81"/>
            <rFont val="Tahoma"/>
            <family val="2"/>
          </rPr>
          <t>Example estimate based on Greg Peck's 2009 dissertation. 
Assumes:
50 lbs Nitrogen per acre
300 lbs Sul-Po-Mag per acre</t>
        </r>
      </text>
    </comment>
    <comment ref="A66" authorId="0">
      <text>
        <r>
          <rPr>
            <sz val="9"/>
            <color indexed="81"/>
            <rFont val="Tahoma"/>
            <family val="2"/>
          </rPr>
          <t xml:space="preserve">Example estimate based on Greg Peck's 2009 dissertation, the Virginia Cooperative Extension 2012 Virginia Farm Business Management Crop Budgets, and personal communication. 
Assumes:
$0.77 per pound of Nitrogen
$625.00 per ton of Sul-Po-Mag
$7.25 per acre to apply
Given these assumptions, the ground fertilizer average cost per pound was estimated as follows:
$625 per ton of Sul-Po-Mag / 2,000 lbs = $0.31 per pound
($0.77 * (50lbs/350lbs)) + ($0.31 * (300lbs/350lbs)) = a weighted average cost of $0.38 per pound
$7.25 per acre to apply / 350 pounds = $0.02 per pound
$0.38 + $0.02 = $0.40 per pound
 </t>
        </r>
      </text>
    </comment>
    <comment ref="A67" authorId="0">
      <text>
        <r>
          <rPr>
            <sz val="9"/>
            <color indexed="81"/>
            <rFont val="Tahoma"/>
            <family val="2"/>
          </rPr>
          <t>Example estimate based on the VA Cooperative Extension 2011 Machine Cost Budget. Mowing cost per acre covers fuel, maintenance, and repairs.
Assumes the use of a farmer-owned 75 hp tractor at a variable cost of $15.33/hr, a pulled rotary mower at a variable cost of $5.10/hr, and a mowing time of 0.23 hours per acre.
Given these assumptions, the mowing cost per acre was estimated as follows:
Tractor variable costs of $15.33/hr + mower variable costs of $5.10/hr = $20.43/hr variable machinery costs
0.23 hrs of machinery time to mow one acre * $20.43/hr variable machinery costs = $4.70</t>
        </r>
      </text>
    </comment>
    <comment ref="A68" authorId="0">
      <text>
        <r>
          <rPr>
            <sz val="9"/>
            <color indexed="81"/>
            <rFont val="Tahoma"/>
            <family val="2"/>
          </rPr>
          <t>Please enter any other expenses that are part of your orchard operation.</t>
        </r>
      </text>
    </comment>
    <comment ref="A71" authorId="0">
      <text>
        <r>
          <rPr>
            <sz val="9"/>
            <color indexed="81"/>
            <rFont val="Tahoma"/>
            <family val="2"/>
          </rPr>
          <t>Example yield estimates based on Robinson et al., 2007 and grower surveys. Yields will be dependent on cultivar, management practices, weather, site conditions, etc. Many hard cider cultivars exhibit strong biennial bearing tendencies. The estimate of 775 bu. / acre after year 6 is an example estimate of the average annual yield at maturity. Biannial bearing and extreme weather events would greatly alter yield estimates reported in this budget.
Reported average annual yields at maturity for hard cider cultivars were:
orchard #1: 659 bu./acre 
orchard #2: 1167 bu./acre
orchard #3: 500 bu./acre
This averages to 775 bu. / acre.
Based on reported yields, the example estimate further assumes:
The first crop in the 2nd leaf that is roughly 3% of the annual average yield at maturity.
A 3rd leaf crop that is roughly 13% of the annual average yield at maturity.
A 4th leaf crop that is roughly 32% of the annual average yield at maturity.
A 5th leaf crop that is roughly 71% of the annual average yield at maturity.
A 6th leaf crop that is roughly 77% of the annual average yield at maturity.
From the 7th leaf on, it is assumed that there is a full crop of 775 bu./acre.
Robinson, T., Hoying, S.A., DeMaree, A., Iungerman, K., and M. Fargione. 2007. The Evolution Towards More Competative Apple Orchard Systems in New York. New York Fruit Quarterly 15(1):3-9.</t>
        </r>
      </text>
    </comment>
    <comment ref="A72" authorId="0">
      <text>
        <r>
          <rPr>
            <sz val="9"/>
            <color indexed="81"/>
            <rFont val="Tahoma"/>
            <family val="2"/>
          </rPr>
          <t>Example estimate based on cideries and grower surveys. Surveyed cideries expressed willingness to pay $15/bu. for desired hard cider apples.
Reported typical hard cider apple prices per bushel ranged from $12 - $18.</t>
        </r>
      </text>
    </comment>
  </commentList>
</comments>
</file>

<file path=xl/comments3.xml><?xml version="1.0" encoding="utf-8"?>
<comments xmlns="http://schemas.openxmlformats.org/spreadsheetml/2006/main">
  <authors>
    <author>Jarrad</author>
  </authors>
  <commentList>
    <comment ref="A3" authorId="0">
      <text>
        <r>
          <rPr>
            <sz val="9"/>
            <color indexed="81"/>
            <rFont val="Tahoma"/>
            <family val="2"/>
          </rPr>
          <t xml:space="preserve">Keep the number of acres at 1 to display the budget on a per acre basis.
If you would like to display a budget for a larger block (e.g. a 5 acre block), change the number of acres as desired. Doing so will multiply the specified per acre inputs but the number of acres designated.
</t>
        </r>
        <r>
          <rPr>
            <b/>
            <sz val="9"/>
            <color indexed="81"/>
            <rFont val="Tahoma"/>
            <family val="2"/>
          </rPr>
          <t>Note</t>
        </r>
        <r>
          <rPr>
            <sz val="9"/>
            <color indexed="81"/>
            <rFont val="Tahoma"/>
            <family val="2"/>
          </rPr>
          <t>: Changing this cell will automatically update the estimates on the budget and summary pages.</t>
        </r>
      </text>
    </comment>
  </commentList>
</comments>
</file>

<file path=xl/comments4.xml><?xml version="1.0" encoding="utf-8"?>
<comments xmlns="http://schemas.openxmlformats.org/spreadsheetml/2006/main">
  <authors>
    <author>Jarrad</author>
  </authors>
  <commentList>
    <comment ref="C9" authorId="0">
      <text>
        <r>
          <rPr>
            <sz val="9"/>
            <color indexed="81"/>
            <rFont val="Tahoma"/>
            <family val="2"/>
          </rPr>
          <t>Example estimate based on the Cornell Cooperative Extension 2010 apple budget. Fixed costs can vary significantly across operations. The Washington State University Extension 2009 gala apple budget estimated total fixed costs to be nearly equal to total variable costs. Click on the underlined "Fixed Costs %" text to jump to an explanation of fixed costs and how they are incorporated into this budget.</t>
        </r>
      </text>
    </comment>
    <comment ref="C12" authorId="0">
      <text>
        <r>
          <rPr>
            <sz val="9"/>
            <color indexed="81"/>
            <rFont val="Tahoma"/>
            <family val="2"/>
          </rPr>
          <t>Example estimate based on the Cornell Cooperative Extension 2010 apple budget. Click on the underlined "Discount Rate" text to jump to an explanation of NPV and how to choose a discount rate based on your operation.</t>
        </r>
      </text>
    </comment>
    <comment ref="N23" authorId="0">
      <text>
        <r>
          <rPr>
            <sz val="9"/>
            <color indexed="81"/>
            <rFont val="Tahoma"/>
            <family val="2"/>
          </rPr>
          <t>Budget's Current Estimated Total NPV of NI Before Taxes</t>
        </r>
      </text>
    </comment>
    <comment ref="G24" authorId="0">
      <text>
        <r>
          <rPr>
            <sz val="9"/>
            <color indexed="81"/>
            <rFont val="Tahoma"/>
            <family val="2"/>
          </rPr>
          <t>Budget's Current Estimated Median NI</t>
        </r>
      </text>
    </comment>
  </commentList>
</comments>
</file>

<file path=xl/sharedStrings.xml><?xml version="1.0" encoding="utf-8"?>
<sst xmlns="http://schemas.openxmlformats.org/spreadsheetml/2006/main" count="315" uniqueCount="165">
  <si>
    <t>Trellis</t>
  </si>
  <si>
    <t>Labor</t>
  </si>
  <si>
    <t>Irrigation</t>
  </si>
  <si>
    <t>Number of Acres</t>
  </si>
  <si>
    <t>Total</t>
  </si>
  <si>
    <t>Year</t>
  </si>
  <si>
    <t>Miscellaneous</t>
  </si>
  <si>
    <t>Revenues</t>
  </si>
  <si>
    <t>Fertilizer</t>
  </si>
  <si>
    <t>Lime</t>
  </si>
  <si>
    <t>Herbicide</t>
  </si>
  <si>
    <t>Wire</t>
  </si>
  <si>
    <t>Net Income Before Taxes</t>
  </si>
  <si>
    <t>Total Revenue</t>
  </si>
  <si>
    <t>Cumulative Net Income Before Taxes</t>
  </si>
  <si>
    <t>Expected Harvest</t>
  </si>
  <si>
    <t>Per Acre</t>
  </si>
  <si>
    <t>Discount Rate</t>
  </si>
  <si>
    <t>Apple Orchard Budget Summary</t>
  </si>
  <si>
    <t>Estimated Total NPV</t>
  </si>
  <si>
    <t>Sprays</t>
  </si>
  <si>
    <t xml:space="preserve"> Clicking on blue or purple underlined text jumps to a detailed explanation of a particular area.</t>
  </si>
  <si>
    <t>Other</t>
  </si>
  <si>
    <t>Land Preparation &amp; Planting</t>
  </si>
  <si>
    <t>Trees</t>
  </si>
  <si>
    <t>Median Return per Bushel</t>
  </si>
  <si>
    <t>Estimated Internal Rate of Return</t>
  </si>
  <si>
    <t>Estimated Median Annual NI Before Taxes at Various Levels</t>
  </si>
  <si>
    <t>Fixed Costs %</t>
  </si>
  <si>
    <t>Total Variable Expenses</t>
  </si>
  <si>
    <t>Variable Expenses</t>
  </si>
  <si>
    <t>PGR</t>
  </si>
  <si>
    <t>Mowing</t>
  </si>
  <si>
    <t>Row Spacing</t>
  </si>
  <si>
    <t xml:space="preserve">The budget is designed so that you can modify it to fit your specific situation. </t>
  </si>
  <si>
    <t>Here are the basic steps for using this spreadsheet:</t>
  </si>
  <si>
    <t>These cells are used for conditional formatting only.</t>
  </si>
  <si>
    <t>These locked cells are used for conditional formatting only.</t>
  </si>
  <si>
    <t>This locked cell is used for conditional formatting only.</t>
  </si>
  <si>
    <t>Once a cell has been changed from the original example estimate, it turns orange.</t>
  </si>
  <si>
    <t>Hovering your mouse pointer over cells with red triangles in the corner also shows explanations.</t>
  </si>
  <si>
    <t>Step 1.</t>
  </si>
  <si>
    <t>Step 2.</t>
  </si>
  <si>
    <t>Step 3.</t>
  </si>
  <si>
    <t>Step 4.</t>
  </si>
  <si>
    <t>Step 5.</t>
  </si>
  <si>
    <t>Get a feel for the budget by browsing its pages, hovering your mouse pointer over cells with red triangles, and clicking on underlined text.</t>
  </si>
  <si>
    <t>Modify the spreadsheet cells based on the specifics of your operation and situation.</t>
  </si>
  <si>
    <t>View the estimated budget and adjust to a specific block size if desired.</t>
  </si>
  <si>
    <t>Examine the summary page and adjust the fixed costs and discount rate estimates.</t>
  </si>
  <si>
    <t>See how changes in the variables could affect the output.</t>
  </si>
  <si>
    <t>Feet between trees:</t>
  </si>
  <si>
    <t>Feet between rows:</t>
  </si>
  <si>
    <t>Calculated No. of trees per acre:</t>
  </si>
  <si>
    <t>Actual No. of trees planted per acre:</t>
  </si>
  <si>
    <t>Calculated No. of rows per acre:</t>
  </si>
  <si>
    <t>Actual No. of rows per acre:</t>
  </si>
  <si>
    <t>Land Preparation and Planting</t>
  </si>
  <si>
    <t>Actual No. of trees per acre:</t>
  </si>
  <si>
    <t>No. of acres</t>
  </si>
  <si>
    <t>Fixed costs %</t>
  </si>
  <si>
    <t>Discount rate</t>
  </si>
  <si>
    <t>Calculated of trees per acre:</t>
  </si>
  <si>
    <t>Calculated No.of  rows per acre:</t>
  </si>
  <si>
    <t>Tree cost</t>
  </si>
  <si>
    <t>Mowing cost per acre</t>
  </si>
  <si>
    <t>Wire feet per acre</t>
  </si>
  <si>
    <t>Wire cost per foot</t>
  </si>
  <si>
    <t>Herbicide sprays per acre</t>
  </si>
  <si>
    <t>PGR sprays per acre</t>
  </si>
  <si>
    <t>Foliar nutrient sprays per acre</t>
  </si>
  <si>
    <t>Foliar nutrient material cost per acre</t>
  </si>
  <si>
    <t>Fungicide/bactericide sprays per acre</t>
  </si>
  <si>
    <t>Insecticide/miticide sprays per acre</t>
  </si>
  <si>
    <t>Variable machinery cost per spray</t>
  </si>
  <si>
    <t>Number of spray trips per acre per year</t>
  </si>
  <si>
    <t>Seasonal labor cost per acre</t>
  </si>
  <si>
    <t>permanent labor cost per acre</t>
  </si>
  <si>
    <t>Operator labor cost per acre</t>
  </si>
  <si>
    <t>End posts per acre</t>
  </si>
  <si>
    <t>End post cost per unit</t>
  </si>
  <si>
    <t>Line posts per acre</t>
  </si>
  <si>
    <t>Line post cost per unit</t>
  </si>
  <si>
    <t>Anchors/tensioners per acre</t>
  </si>
  <si>
    <t>Anchors/tensioner cost per unit</t>
  </si>
  <si>
    <t>Tree stakes per acre</t>
  </si>
  <si>
    <t>Tree stake cost per unit</t>
  </si>
  <si>
    <t>Tree ties per acre</t>
  </si>
  <si>
    <t>Tree tie cost per unit</t>
  </si>
  <si>
    <t>Other trellis installation costs per acre</t>
  </si>
  <si>
    <t>Drip tape feet per acre</t>
  </si>
  <si>
    <t>Drip tape cost per foot</t>
  </si>
  <si>
    <t>Header line feet per acre</t>
  </si>
  <si>
    <t>Header line cost per foot</t>
  </si>
  <si>
    <t>Other irrigation installation costs per acre</t>
  </si>
  <si>
    <t>Bee rental cost per acre</t>
  </si>
  <si>
    <t>Insect trap cost per acre</t>
  </si>
  <si>
    <t>Tree guards per acre</t>
  </si>
  <si>
    <t>Tree guard cost per unit</t>
  </si>
  <si>
    <t>Deer repellent units per acre</t>
  </si>
  <si>
    <t>Deer repellent cost per unit</t>
  </si>
  <si>
    <t>Other animal control costs per acre</t>
  </si>
  <si>
    <t>Ground fertilizer pounds applied per acre</t>
  </si>
  <si>
    <t>Ground fertilizer average cost per pound</t>
  </si>
  <si>
    <t>Bushel yield per acre</t>
  </si>
  <si>
    <t>Average return per bushel</t>
  </si>
  <si>
    <t>Default Example Estimates</t>
  </si>
  <si>
    <t>Apple Orchard Budget Inputs</t>
  </si>
  <si>
    <t>Permanent groundcover cost per acre</t>
  </si>
  <si>
    <t>PGR material cost per spray</t>
  </si>
  <si>
    <t>Herbicide material cost per spray</t>
  </si>
  <si>
    <t>sprays</t>
  </si>
  <si>
    <t>Number of spray trips per acre per Year</t>
  </si>
  <si>
    <t>Number of trees planted per acre</t>
  </si>
  <si>
    <t>Permanent labor cost per acre</t>
  </si>
  <si>
    <t>Lime tons applied per acre</t>
  </si>
  <si>
    <t>Fertilizer tons applied per acre</t>
  </si>
  <si>
    <t>Fungicide/bactericide material cost per spray</t>
  </si>
  <si>
    <t>Insecticide/miticide material cost per spray</t>
  </si>
  <si>
    <t>Fertilizer average cost per ton</t>
  </si>
  <si>
    <t>Lime average cost per ton</t>
  </si>
  <si>
    <t>Other planting costs per acre</t>
  </si>
  <si>
    <t>Land clearing cost per acre</t>
  </si>
  <si>
    <t>Apple Orchard Budget</t>
  </si>
  <si>
    <t>Apple sales</t>
  </si>
  <si>
    <t>Other revenue</t>
  </si>
  <si>
    <t>Land clearing</t>
  </si>
  <si>
    <t>Other planting</t>
  </si>
  <si>
    <t xml:space="preserve">Permanent groundcover </t>
  </si>
  <si>
    <t>Fungicide/bactericide</t>
  </si>
  <si>
    <t>Insecticide/miticide</t>
  </si>
  <si>
    <t>Foliar nutrient</t>
  </si>
  <si>
    <t>Variable machinery costs</t>
  </si>
  <si>
    <t>Seasonal labor</t>
  </si>
  <si>
    <t>Permanent labor</t>
  </si>
  <si>
    <t>Operator labor</t>
  </si>
  <si>
    <t>End posts</t>
  </si>
  <si>
    <t>Line posts</t>
  </si>
  <si>
    <t>Anchors/tensioners</t>
  </si>
  <si>
    <t>Tree stakes</t>
  </si>
  <si>
    <t>Tree ties</t>
  </si>
  <si>
    <t>Other trellis installation costs</t>
  </si>
  <si>
    <t>Drip tape</t>
  </si>
  <si>
    <t>Header line</t>
  </si>
  <si>
    <t>Other irrigation installation costs</t>
  </si>
  <si>
    <t>Bee rental</t>
  </si>
  <si>
    <t>Insect trap</t>
  </si>
  <si>
    <t>Tree guards</t>
  </si>
  <si>
    <t>Deer repellent</t>
  </si>
  <si>
    <t>Other animal control</t>
  </si>
  <si>
    <t>Ground fertilizer</t>
  </si>
  <si>
    <t>Variable expenses</t>
  </si>
  <si>
    <t>Annualized fixed costs</t>
  </si>
  <si>
    <t>NI before taxes</t>
  </si>
  <si>
    <t>NPV of NI before taxes</t>
  </si>
  <si>
    <t>Cumulative NPV of NI before taxes</t>
  </si>
  <si>
    <t>Median Yield (bushels/acre)</t>
  </si>
  <si>
    <t xml:space="preserve">For questions, contact: </t>
  </si>
  <si>
    <t>Gordon Groover, Farm Management Extension Economist (groover@vt.edu)</t>
  </si>
  <si>
    <t>Greg Peck, Assistant Professor of Horticulture, Alson H. Smith Jr. AREC (greg.peck@vt.edu)</t>
  </si>
  <si>
    <t>Version 1.2. Last revision: Aug. 29, 2013</t>
  </si>
  <si>
    <t>You can make changes to the cells with light green backgrounds.</t>
  </si>
  <si>
    <t>Lime average cost per Ton</t>
  </si>
  <si>
    <t>permanent groundcover cost per acre</t>
  </si>
  <si>
    <t>Spreadsheet developed by Jarrad Farris, Research Assistant (farris@vt.edu)</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</si>
</sst>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_);_(* \(#,##0\);_(* &quot;-&quot;?_);_(@_)"/>
    <numFmt numFmtId="167" formatCode="&quot;$&quot;#,##0.00"/>
    <numFmt numFmtId="168" formatCode="0.00000%"/>
    <numFmt numFmtId="169" formatCode="0.0"/>
    <numFmt numFmtId="170" formatCode="_(&quot;$&quot;* #,##0.0000_);_(&quot;$&quot;* \(#,##0.0000\);_(&quot;$&quot;* &quot;-&quot;??_);_(@_)"/>
    <numFmt numFmtId="171" formatCode="_([$$-409]* #,##0.00_);_([$$-409]* \(#,##0.00\);_([$$-409]* &quot;-&quot;??_);_(@_)"/>
  </numFmts>
  <fonts count="28" x14ac:knownFonts="1">
    <font>
      <sz val="11"/>
      <color theme="1"/>
      <name val="Calibri"/>
      <family val="2"/>
      <scheme val="minor"/>
    </font>
    <font>
      <sz val="11"/>
      <color theme="1"/>
      <name val="Calibri"/>
      <family val="2"/>
      <scheme val="minor"/>
    </font>
    <font>
      <sz val="9"/>
      <color indexed="81"/>
      <name val="Tahoma"/>
      <family val="2"/>
    </font>
    <font>
      <sz val="10"/>
      <name val="Arial"/>
      <family val="2"/>
    </font>
    <font>
      <sz val="8"/>
      <name val="Arial"/>
      <family val="2"/>
    </font>
    <font>
      <sz val="9"/>
      <name val="Arial"/>
      <family val="2"/>
    </font>
    <font>
      <b/>
      <sz val="10"/>
      <name val="Arial"/>
      <family val="2"/>
    </font>
    <font>
      <b/>
      <sz val="12"/>
      <name val="Arial"/>
      <family val="2"/>
    </font>
    <font>
      <sz val="11"/>
      <name val="Calibri"/>
      <family val="2"/>
      <scheme val="minor"/>
    </font>
    <font>
      <sz val="10"/>
      <color theme="1"/>
      <name val="Arial"/>
      <family val="2"/>
    </font>
    <font>
      <b/>
      <sz val="11"/>
      <name val="Arial"/>
      <family val="2"/>
    </font>
    <font>
      <sz val="11"/>
      <color theme="1"/>
      <name val="Arial"/>
      <family val="2"/>
    </font>
    <font>
      <sz val="11"/>
      <color rgb="FFFF0000"/>
      <name val="Calibri"/>
      <family val="2"/>
      <scheme val="minor"/>
    </font>
    <font>
      <b/>
      <sz val="11"/>
      <color theme="1"/>
      <name val="Calibri"/>
      <family val="2"/>
      <scheme val="minor"/>
    </font>
    <font>
      <u/>
      <sz val="11"/>
      <color theme="10"/>
      <name val="Calibri"/>
      <family val="2"/>
      <scheme val="minor"/>
    </font>
    <font>
      <b/>
      <u/>
      <sz val="11"/>
      <color theme="10"/>
      <name val="Calibri"/>
      <family val="2"/>
      <scheme val="minor"/>
    </font>
    <font>
      <b/>
      <u/>
      <sz val="16"/>
      <color theme="10"/>
      <name val="Calibri"/>
      <family val="2"/>
      <scheme val="minor"/>
    </font>
    <font>
      <b/>
      <u/>
      <sz val="12"/>
      <color theme="10"/>
      <name val="Calibri"/>
      <family val="2"/>
      <scheme val="minor"/>
    </font>
    <font>
      <b/>
      <sz val="11"/>
      <color theme="1"/>
      <name val="Symbol"/>
      <family val="1"/>
      <charset val="2"/>
    </font>
    <font>
      <b/>
      <sz val="9"/>
      <color indexed="81"/>
      <name val="Tahoma"/>
      <family val="2"/>
    </font>
    <font>
      <u/>
      <sz val="11"/>
      <color theme="1"/>
      <name val="Calibri"/>
      <family val="2"/>
      <scheme val="minor"/>
    </font>
    <font>
      <b/>
      <sz val="11"/>
      <name val="Calibri"/>
      <family val="2"/>
      <scheme val="minor"/>
    </font>
    <font>
      <b/>
      <sz val="11"/>
      <color rgb="FF000000"/>
      <name val="Calibri"/>
      <family val="2"/>
      <scheme val="minor"/>
    </font>
    <font>
      <u/>
      <sz val="11"/>
      <color theme="11"/>
      <name val="Calibri"/>
      <family val="2"/>
      <scheme val="minor"/>
    </font>
    <font>
      <vertAlign val="superscript"/>
      <sz val="9"/>
      <color indexed="81"/>
      <name val="Tahoma"/>
      <family val="2"/>
    </font>
    <font>
      <b/>
      <sz val="14"/>
      <name val="Arial"/>
      <family val="2"/>
    </font>
    <font>
      <b/>
      <sz val="16"/>
      <color theme="10"/>
      <name val="Calibri"/>
      <family val="2"/>
      <scheme val="minor"/>
    </font>
    <font>
      <b/>
      <sz val="11"/>
      <color theme="10"/>
      <name val="Calibri"/>
      <family val="2"/>
      <scheme val="minor"/>
    </font>
  </fonts>
  <fills count="9">
    <fill>
      <patternFill patternType="none"/>
    </fill>
    <fill>
      <patternFill patternType="gray125"/>
    </fill>
    <fill>
      <patternFill patternType="solid">
        <fgColor rgb="FFCCFFCC"/>
        <bgColor indexed="64"/>
      </patternFill>
    </fill>
    <fill>
      <patternFill patternType="solid">
        <fgColor theme="4" tint="0.39997558519241921"/>
        <bgColor indexed="64"/>
      </patternFill>
    </fill>
    <fill>
      <patternFill patternType="solid">
        <fgColor rgb="FF95B3D7"/>
        <bgColor indexed="64"/>
      </patternFill>
    </fill>
    <fill>
      <patternFill patternType="solid">
        <fgColor rgb="FF00B050"/>
        <bgColor indexed="64"/>
      </patternFill>
    </fill>
    <fill>
      <patternFill patternType="solid">
        <fgColor rgb="FFFFCC99"/>
        <bgColor indexed="64"/>
      </patternFill>
    </fill>
    <fill>
      <patternFill patternType="solid">
        <fgColor theme="0"/>
        <bgColor indexed="64"/>
      </patternFill>
    </fill>
    <fill>
      <patternFill patternType="solid">
        <fgColor theme="9" tint="-0.249977111117893"/>
        <bgColor indexed="64"/>
      </patternFill>
    </fill>
  </fills>
  <borders count="4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right style="medium">
        <color auto="1"/>
      </right>
      <top style="thin">
        <color auto="1"/>
      </top>
      <bottom style="double">
        <color auto="1"/>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s>
  <cellStyleXfs count="10">
    <xf numFmtId="0" fontId="0" fillId="0" borderId="0"/>
    <xf numFmtId="43" fontId="1"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cellStyleXfs>
  <cellXfs count="477">
    <xf numFmtId="0" fontId="0" fillId="0" borderId="0" xfId="0"/>
    <xf numFmtId="0" fontId="3" fillId="0" borderId="0" xfId="2"/>
    <xf numFmtId="0" fontId="6" fillId="0" borderId="2" xfId="2" applyFont="1" applyBorder="1"/>
    <xf numFmtId="0" fontId="6" fillId="0" borderId="2" xfId="2" applyFont="1" applyBorder="1" applyAlignment="1">
      <alignment horizontal="center"/>
    </xf>
    <xf numFmtId="0" fontId="6" fillId="3" borderId="2" xfId="2" applyFont="1" applyFill="1" applyBorder="1" applyAlignment="1">
      <alignment horizontal="center"/>
    </xf>
    <xf numFmtId="0" fontId="3" fillId="0" borderId="0" xfId="2" applyFill="1"/>
    <xf numFmtId="0" fontId="3" fillId="0" borderId="0" xfId="2" applyFill="1" applyBorder="1"/>
    <xf numFmtId="44" fontId="0" fillId="0" borderId="0" xfId="3" applyFont="1" applyFill="1" applyBorder="1" applyProtection="1">
      <protection locked="0"/>
    </xf>
    <xf numFmtId="43" fontId="0" fillId="0" borderId="0" xfId="4" applyFont="1" applyFill="1" applyBorder="1" applyProtection="1">
      <protection locked="0"/>
    </xf>
    <xf numFmtId="0" fontId="6" fillId="3" borderId="1" xfId="2" applyFont="1" applyFill="1" applyBorder="1" applyAlignment="1">
      <alignment horizontal="center"/>
    </xf>
    <xf numFmtId="164" fontId="3" fillId="0" borderId="0" xfId="1" applyNumberFormat="1" applyFont="1"/>
    <xf numFmtId="165" fontId="0" fillId="3" borderId="3" xfId="3" applyNumberFormat="1" applyFont="1" applyFill="1" applyBorder="1" applyProtection="1">
      <protection locked="0"/>
    </xf>
    <xf numFmtId="0" fontId="3" fillId="3" borderId="3" xfId="2" applyNumberFormat="1" applyFont="1" applyFill="1" applyBorder="1"/>
    <xf numFmtId="0" fontId="3" fillId="0" borderId="0" xfId="2" applyNumberFormat="1" applyFill="1" applyBorder="1"/>
    <xf numFmtId="0" fontId="3" fillId="0" borderId="0" xfId="2" applyNumberFormat="1" applyFont="1" applyFill="1" applyBorder="1"/>
    <xf numFmtId="0" fontId="3" fillId="0" borderId="0" xfId="2" applyNumberFormat="1" applyFill="1"/>
    <xf numFmtId="0" fontId="5" fillId="0" borderId="0" xfId="2" applyNumberFormat="1" applyFont="1" applyFill="1"/>
    <xf numFmtId="0" fontId="4" fillId="0" borderId="0" xfId="2" applyNumberFormat="1" applyFont="1"/>
    <xf numFmtId="0" fontId="3" fillId="0" borderId="0" xfId="2" applyNumberFormat="1"/>
    <xf numFmtId="165" fontId="3" fillId="0" borderId="0" xfId="1" applyNumberFormat="1" applyFont="1"/>
    <xf numFmtId="44" fontId="3" fillId="0" borderId="0" xfId="2" applyNumberFormat="1"/>
    <xf numFmtId="0" fontId="3" fillId="0" borderId="0" xfId="2" applyFill="1" applyBorder="1" applyAlignment="1"/>
    <xf numFmtId="0" fontId="3" fillId="4" borderId="15" xfId="2" applyFill="1" applyBorder="1" applyAlignment="1">
      <alignment horizontal="center"/>
    </xf>
    <xf numFmtId="0" fontId="3" fillId="4" borderId="13" xfId="2" applyFill="1" applyBorder="1"/>
    <xf numFmtId="0" fontId="3" fillId="4" borderId="15" xfId="2" applyFill="1" applyBorder="1"/>
    <xf numFmtId="0" fontId="3" fillId="4" borderId="24" xfId="2" applyFill="1" applyBorder="1"/>
    <xf numFmtId="0" fontId="6" fillId="4" borderId="15" xfId="2" applyFont="1" applyFill="1" applyBorder="1" applyAlignment="1">
      <alignment horizontal="center"/>
    </xf>
    <xf numFmtId="166" fontId="3" fillId="6" borderId="23" xfId="2" applyNumberFormat="1" applyFill="1" applyBorder="1" applyAlignment="1"/>
    <xf numFmtId="164" fontId="3" fillId="6" borderId="23" xfId="1" applyNumberFormat="1" applyFont="1" applyFill="1" applyBorder="1" applyAlignment="1"/>
    <xf numFmtId="166" fontId="3" fillId="6" borderId="22" xfId="2" applyNumberFormat="1" applyFill="1" applyBorder="1" applyAlignment="1"/>
    <xf numFmtId="165" fontId="3" fillId="6" borderId="4" xfId="2" applyNumberFormat="1" applyFill="1" applyBorder="1" applyAlignment="1"/>
    <xf numFmtId="165" fontId="3" fillId="6" borderId="3" xfId="2" applyNumberFormat="1" applyFill="1" applyBorder="1" applyAlignment="1"/>
    <xf numFmtId="165" fontId="3" fillId="6" borderId="1" xfId="2" applyNumberFormat="1" applyFill="1" applyBorder="1" applyAlignment="1"/>
    <xf numFmtId="165" fontId="3" fillId="4" borderId="1" xfId="2" applyNumberFormat="1" applyFill="1" applyBorder="1" applyAlignment="1"/>
    <xf numFmtId="0" fontId="0" fillId="0" borderId="0" xfId="0" applyAlignment="1">
      <alignment horizontal="center"/>
    </xf>
    <xf numFmtId="0" fontId="0" fillId="0" borderId="0" xfId="0" applyFill="1" applyBorder="1"/>
    <xf numFmtId="0" fontId="12" fillId="0" borderId="0" xfId="0" applyFont="1"/>
    <xf numFmtId="0" fontId="8" fillId="0" borderId="0" xfId="0" applyFont="1" applyAlignment="1">
      <alignment horizontal="center"/>
    </xf>
    <xf numFmtId="0" fontId="14" fillId="0" borderId="0" xfId="8" applyAlignment="1">
      <alignment horizontal="left"/>
    </xf>
    <xf numFmtId="0" fontId="0" fillId="0" borderId="0" xfId="0" applyAlignment="1"/>
    <xf numFmtId="0" fontId="18" fillId="0" borderId="0" xfId="0" applyFont="1" applyAlignment="1">
      <alignment horizontal="left" vertical="center" indent="5"/>
    </xf>
    <xf numFmtId="0" fontId="3" fillId="4" borderId="0" xfId="2" applyFont="1" applyFill="1" applyBorder="1" applyAlignment="1">
      <alignment horizontal="center"/>
    </xf>
    <xf numFmtId="0" fontId="3" fillId="4" borderId="14" xfId="2" applyFont="1" applyFill="1" applyBorder="1"/>
    <xf numFmtId="0" fontId="3" fillId="4" borderId="0" xfId="2" applyFont="1" applyFill="1" applyBorder="1"/>
    <xf numFmtId="0" fontId="3" fillId="4" borderId="16" xfId="2" applyFont="1" applyFill="1" applyBorder="1" applyAlignment="1">
      <alignment horizontal="center"/>
    </xf>
    <xf numFmtId="0" fontId="3" fillId="4" borderId="12" xfId="2" applyFont="1" applyFill="1" applyBorder="1" applyAlignment="1">
      <alignment horizontal="center"/>
    </xf>
    <xf numFmtId="0" fontId="3" fillId="4" borderId="21" xfId="2" applyFont="1" applyFill="1" applyBorder="1"/>
    <xf numFmtId="0" fontId="3" fillId="4" borderId="22" xfId="2" applyFont="1" applyFill="1" applyBorder="1"/>
    <xf numFmtId="0" fontId="3" fillId="4" borderId="23" xfId="2" applyFont="1" applyFill="1" applyBorder="1"/>
    <xf numFmtId="6" fontId="9" fillId="4" borderId="17" xfId="3" applyNumberFormat="1" applyFont="1" applyFill="1" applyBorder="1"/>
    <xf numFmtId="6" fontId="9" fillId="4" borderId="31" xfId="3" applyNumberFormat="1" applyFont="1" applyFill="1" applyBorder="1"/>
    <xf numFmtId="6" fontId="0" fillId="4" borderId="15" xfId="3" applyNumberFormat="1" applyFont="1" applyFill="1" applyBorder="1"/>
    <xf numFmtId="165" fontId="3" fillId="4" borderId="17" xfId="2" applyNumberFormat="1" applyFont="1" applyFill="1" applyBorder="1"/>
    <xf numFmtId="165" fontId="3" fillId="4" borderId="15" xfId="2" applyNumberFormat="1" applyFill="1" applyBorder="1"/>
    <xf numFmtId="165" fontId="3" fillId="4" borderId="5" xfId="2" applyNumberFormat="1" applyFont="1" applyFill="1" applyBorder="1"/>
    <xf numFmtId="165" fontId="3" fillId="4" borderId="18" xfId="2" applyNumberFormat="1" applyFont="1" applyFill="1" applyBorder="1"/>
    <xf numFmtId="165" fontId="3" fillId="4" borderId="19" xfId="2" applyNumberFormat="1" applyFill="1" applyBorder="1"/>
    <xf numFmtId="0" fontId="3" fillId="0" borderId="0" xfId="2" applyFill="1" applyBorder="1" applyAlignment="1">
      <alignment horizontal="center"/>
    </xf>
    <xf numFmtId="168" fontId="3" fillId="0" borderId="0" xfId="2" applyNumberFormat="1" applyFill="1" applyBorder="1" applyAlignment="1"/>
    <xf numFmtId="0" fontId="3" fillId="0" borderId="0" xfId="2" applyAlignment="1"/>
    <xf numFmtId="165" fontId="3" fillId="0" borderId="0" xfId="2" applyNumberFormat="1" applyFill="1" applyBorder="1" applyAlignment="1"/>
    <xf numFmtId="0" fontId="6" fillId="0" borderId="0" xfId="2" applyNumberFormat="1" applyFont="1" applyFill="1" applyBorder="1"/>
    <xf numFmtId="165" fontId="3" fillId="4" borderId="0" xfId="2" applyNumberFormat="1" applyFont="1" applyFill="1" applyBorder="1"/>
    <xf numFmtId="0" fontId="6" fillId="4" borderId="17" xfId="2" applyFont="1" applyFill="1" applyBorder="1" applyAlignment="1">
      <alignment horizontal="center"/>
    </xf>
    <xf numFmtId="165" fontId="3" fillId="4" borderId="31" xfId="2" applyNumberFormat="1" applyFont="1" applyFill="1" applyBorder="1"/>
    <xf numFmtId="165" fontId="3" fillId="4" borderId="2" xfId="2" applyNumberFormat="1" applyFont="1" applyFill="1" applyBorder="1"/>
    <xf numFmtId="0" fontId="14" fillId="4" borderId="20" xfId="8" applyFill="1" applyBorder="1"/>
    <xf numFmtId="0" fontId="14" fillId="4" borderId="0" xfId="8" applyFill="1" applyBorder="1"/>
    <xf numFmtId="0" fontId="14" fillId="4" borderId="0" xfId="8" applyFill="1" applyBorder="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0" fontId="3" fillId="4" borderId="27" xfId="2" applyFont="1" applyFill="1" applyBorder="1"/>
    <xf numFmtId="9" fontId="9" fillId="4" borderId="23" xfId="5" applyFont="1" applyFill="1" applyBorder="1" applyAlignment="1">
      <alignment horizontal="center"/>
    </xf>
    <xf numFmtId="0" fontId="0" fillId="0" borderId="0" xfId="0" applyAlignment="1">
      <alignment horizontal="center"/>
    </xf>
    <xf numFmtId="0" fontId="0" fillId="0" borderId="0" xfId="0" applyAlignment="1">
      <alignment horizontal="center"/>
    </xf>
    <xf numFmtId="169" fontId="0" fillId="0" borderId="0" xfId="0" applyNumberFormat="1" applyAlignment="1">
      <alignment horizontal="center"/>
    </xf>
    <xf numFmtId="0" fontId="3" fillId="0" borderId="0" xfId="2" applyFill="1" applyBorder="1" applyAlignment="1">
      <alignment vertical="center" wrapText="1"/>
    </xf>
    <xf numFmtId="165" fontId="3" fillId="3" borderId="32" xfId="2" applyNumberFormat="1" applyFill="1" applyBorder="1"/>
    <xf numFmtId="43" fontId="0" fillId="2" borderId="29" xfId="1" applyNumberFormat="1" applyFont="1" applyFill="1" applyBorder="1" applyProtection="1">
      <protection locked="0"/>
    </xf>
    <xf numFmtId="44" fontId="0" fillId="2" borderId="32" xfId="3" applyNumberFormat="1" applyFont="1" applyFill="1" applyBorder="1" applyProtection="1">
      <protection locked="0"/>
    </xf>
    <xf numFmtId="43" fontId="8" fillId="2" borderId="29" xfId="1" applyNumberFormat="1" applyFont="1" applyFill="1" applyBorder="1" applyProtection="1">
      <protection locked="0"/>
    </xf>
    <xf numFmtId="44" fontId="0" fillId="2" borderId="34" xfId="3" applyNumberFormat="1" applyFont="1" applyFill="1" applyBorder="1" applyProtection="1">
      <protection locked="0"/>
    </xf>
    <xf numFmtId="8" fontId="0" fillId="2" borderId="34" xfId="3" applyNumberFormat="1" applyFont="1" applyFill="1" applyBorder="1" applyProtection="1">
      <protection locked="0"/>
    </xf>
    <xf numFmtId="44" fontId="0" fillId="2" borderId="33" xfId="3" applyNumberFormat="1" applyFont="1" applyFill="1" applyBorder="1" applyProtection="1">
      <protection locked="0"/>
    </xf>
    <xf numFmtId="165" fontId="0" fillId="4" borderId="32" xfId="3" applyNumberFormat="1" applyFont="1" applyFill="1" applyBorder="1" applyProtection="1">
      <protection locked="0"/>
    </xf>
    <xf numFmtId="44" fontId="0" fillId="2" borderId="29" xfId="3" applyNumberFormat="1" applyFont="1" applyFill="1" applyBorder="1" applyProtection="1">
      <protection locked="0"/>
    </xf>
    <xf numFmtId="164" fontId="0" fillId="2" borderId="29" xfId="1" applyNumberFormat="1" applyFont="1" applyFill="1" applyBorder="1" applyProtection="1">
      <protection locked="0"/>
    </xf>
    <xf numFmtId="44" fontId="0" fillId="2" borderId="34" xfId="1" applyNumberFormat="1" applyFont="1" applyFill="1" applyBorder="1" applyProtection="1">
      <protection locked="0"/>
    </xf>
    <xf numFmtId="165" fontId="0" fillId="2" borderId="33" xfId="3" applyNumberFormat="1" applyFont="1" applyFill="1" applyBorder="1" applyProtection="1">
      <protection locked="0"/>
    </xf>
    <xf numFmtId="44" fontId="0" fillId="2" borderId="33" xfId="4" applyNumberFormat="1" applyFont="1" applyFill="1" applyBorder="1" applyProtection="1">
      <protection locked="0"/>
    </xf>
    <xf numFmtId="164" fontId="0" fillId="2" borderId="37" xfId="4" applyNumberFormat="1" applyFont="1" applyFill="1" applyBorder="1" applyProtection="1">
      <protection locked="0"/>
    </xf>
    <xf numFmtId="44" fontId="0" fillId="2" borderId="37" xfId="4" applyNumberFormat="1" applyFont="1" applyFill="1" applyBorder="1" applyProtection="1">
      <protection locked="0"/>
    </xf>
    <xf numFmtId="44" fontId="0" fillId="2" borderId="32" xfId="4" applyNumberFormat="1" applyFont="1" applyFill="1" applyBorder="1" applyProtection="1">
      <protection locked="0"/>
    </xf>
    <xf numFmtId="170" fontId="0" fillId="2" borderId="32" xfId="4" applyNumberFormat="1" applyFont="1" applyFill="1" applyBorder="1" applyProtection="1">
      <protection locked="0"/>
    </xf>
    <xf numFmtId="44" fontId="8" fillId="2" borderId="33" xfId="3" applyNumberFormat="1" applyFont="1" applyFill="1" applyBorder="1" applyProtection="1">
      <protection locked="0"/>
    </xf>
    <xf numFmtId="44" fontId="0" fillId="2" borderId="1" xfId="0" applyNumberFormat="1" applyFill="1" applyBorder="1" applyAlignment="1" applyProtection="1">
      <protection locked="0"/>
    </xf>
    <xf numFmtId="44" fontId="0" fillId="8" borderId="1" xfId="6" applyFont="1" applyFill="1" applyBorder="1" applyAlignment="1" applyProtection="1">
      <protection locked="0"/>
    </xf>
    <xf numFmtId="0" fontId="13"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wrapText="1"/>
      <protection locked="0"/>
    </xf>
    <xf numFmtId="0" fontId="3" fillId="3" borderId="34" xfId="2" applyNumberFormat="1" applyFont="1" applyFill="1" applyBorder="1" applyProtection="1">
      <protection locked="0"/>
    </xf>
    <xf numFmtId="44" fontId="8" fillId="2" borderId="34" xfId="2" applyNumberFormat="1" applyFont="1" applyFill="1" applyBorder="1" applyProtection="1">
      <protection locked="0"/>
    </xf>
    <xf numFmtId="44" fontId="3" fillId="2" borderId="34" xfId="2" applyNumberFormat="1" applyFill="1" applyBorder="1" applyProtection="1">
      <protection locked="0"/>
    </xf>
    <xf numFmtId="0" fontId="3" fillId="3" borderId="29" xfId="1" applyNumberFormat="1" applyFont="1" applyFill="1" applyBorder="1" applyProtection="1">
      <protection locked="0"/>
    </xf>
    <xf numFmtId="0" fontId="3" fillId="4" borderId="32" xfId="2" applyNumberFormat="1" applyFill="1" applyBorder="1" applyProtection="1">
      <protection locked="0"/>
    </xf>
    <xf numFmtId="0" fontId="3" fillId="3" borderId="29" xfId="2" applyNumberFormat="1" applyFill="1" applyBorder="1" applyProtection="1">
      <protection locked="0"/>
    </xf>
    <xf numFmtId="0" fontId="3" fillId="3" borderId="32" xfId="2" applyNumberFormat="1" applyFill="1" applyBorder="1" applyProtection="1">
      <protection locked="0"/>
    </xf>
    <xf numFmtId="0" fontId="3" fillId="4" borderId="29" xfId="2" applyNumberFormat="1" applyFill="1" applyBorder="1" applyProtection="1">
      <protection locked="0"/>
    </xf>
    <xf numFmtId="0" fontId="3" fillId="4" borderId="33" xfId="2" applyNumberFormat="1" applyFill="1" applyBorder="1" applyProtection="1">
      <protection locked="0"/>
    </xf>
    <xf numFmtId="0" fontId="3" fillId="4" borderId="34" xfId="2" applyNumberFormat="1" applyFill="1" applyBorder="1" applyProtection="1">
      <protection locked="0"/>
    </xf>
    <xf numFmtId="0" fontId="3" fillId="3" borderId="29" xfId="2" applyNumberFormat="1" applyFont="1" applyFill="1" applyBorder="1" applyProtection="1">
      <protection locked="0"/>
    </xf>
    <xf numFmtId="0" fontId="3" fillId="3" borderId="35" xfId="2" applyNumberFormat="1" applyFill="1" applyBorder="1" applyProtection="1">
      <protection locked="0"/>
    </xf>
    <xf numFmtId="0" fontId="3" fillId="3" borderId="36" xfId="2" applyNumberFormat="1" applyFill="1" applyBorder="1" applyProtection="1">
      <protection locked="0"/>
    </xf>
    <xf numFmtId="0" fontId="3" fillId="4" borderId="34" xfId="2" applyNumberFormat="1" applyFont="1" applyFill="1" applyBorder="1" applyProtection="1">
      <protection locked="0"/>
    </xf>
    <xf numFmtId="0" fontId="3" fillId="4" borderId="33" xfId="2" applyNumberFormat="1" applyFont="1" applyFill="1" applyBorder="1" applyProtection="1">
      <protection locked="0"/>
    </xf>
    <xf numFmtId="0" fontId="3" fillId="3" borderId="33" xfId="2" applyNumberFormat="1" applyFill="1" applyBorder="1" applyProtection="1">
      <protection locked="0"/>
    </xf>
    <xf numFmtId="0" fontId="3" fillId="4" borderId="29" xfId="1" applyNumberFormat="1" applyFont="1" applyFill="1" applyBorder="1" applyProtection="1">
      <protection locked="0"/>
    </xf>
    <xf numFmtId="0" fontId="3" fillId="3" borderId="34" xfId="1" applyNumberFormat="1" applyFont="1" applyFill="1" applyBorder="1" applyProtection="1">
      <protection locked="0"/>
    </xf>
    <xf numFmtId="0" fontId="3" fillId="3" borderId="33" xfId="2" applyNumberFormat="1" applyFont="1" applyFill="1" applyBorder="1" applyProtection="1">
      <protection locked="0"/>
    </xf>
    <xf numFmtId="0" fontId="9" fillId="3" borderId="34" xfId="0" applyNumberFormat="1" applyFont="1" applyFill="1" applyBorder="1" applyProtection="1">
      <protection locked="0"/>
    </xf>
    <xf numFmtId="0" fontId="9" fillId="3" borderId="33" xfId="0" applyNumberFormat="1" applyFont="1" applyFill="1" applyBorder="1" applyProtection="1">
      <protection locked="0"/>
    </xf>
    <xf numFmtId="0" fontId="9" fillId="4" borderId="37" xfId="0" applyNumberFormat="1" applyFont="1" applyFill="1" applyBorder="1" applyProtection="1">
      <protection locked="0"/>
    </xf>
    <xf numFmtId="0" fontId="9" fillId="3" borderId="32" xfId="0" applyNumberFormat="1" applyFont="1" applyFill="1" applyBorder="1" applyProtection="1">
      <protection locked="0"/>
    </xf>
    <xf numFmtId="49" fontId="9" fillId="4" borderId="37" xfId="0" applyNumberFormat="1" applyFont="1" applyFill="1" applyBorder="1" applyProtection="1">
      <protection locked="0"/>
    </xf>
    <xf numFmtId="0" fontId="3" fillId="4" borderId="33" xfId="2" applyFill="1" applyBorder="1" applyProtection="1">
      <protection locked="0"/>
    </xf>
    <xf numFmtId="0" fontId="3" fillId="2" borderId="1" xfId="2" applyFont="1" applyFill="1" applyBorder="1" applyAlignment="1" applyProtection="1">
      <alignment horizontal="center" vertical="center"/>
      <protection locked="0"/>
    </xf>
    <xf numFmtId="9" fontId="9" fillId="2" borderId="1" xfId="5" applyFont="1" applyFill="1" applyBorder="1" applyProtection="1">
      <protection locked="0"/>
    </xf>
    <xf numFmtId="43" fontId="3" fillId="2" borderId="1" xfId="2" applyNumberFormat="1" applyFill="1" applyBorder="1" applyProtection="1">
      <protection locked="0"/>
    </xf>
    <xf numFmtId="44" fontId="3" fillId="2" borderId="1" xfId="2" applyNumberFormat="1" applyFill="1" applyBorder="1" applyProtection="1">
      <protection locked="0"/>
    </xf>
    <xf numFmtId="0" fontId="6" fillId="4" borderId="1" xfId="2" applyFont="1" applyFill="1" applyBorder="1" applyAlignment="1">
      <alignment horizontal="center"/>
    </xf>
    <xf numFmtId="0" fontId="3" fillId="4" borderId="3" xfId="2" applyFill="1" applyBorder="1" applyProtection="1"/>
    <xf numFmtId="43" fontId="0" fillId="4" borderId="3" xfId="4" applyFont="1" applyFill="1" applyBorder="1" applyProtection="1"/>
    <xf numFmtId="0" fontId="6" fillId="4" borderId="32" xfId="2" applyNumberFormat="1" applyFont="1" applyFill="1" applyBorder="1" applyProtection="1"/>
    <xf numFmtId="0" fontId="3" fillId="4" borderId="32" xfId="2" applyFill="1" applyBorder="1" applyProtection="1"/>
    <xf numFmtId="0" fontId="3" fillId="3" borderId="3" xfId="2" applyNumberFormat="1" applyFont="1" applyFill="1" applyBorder="1" applyProtection="1"/>
    <xf numFmtId="165" fontId="0" fillId="3" borderId="3" xfId="3" applyNumberFormat="1" applyFont="1" applyFill="1" applyBorder="1" applyProtection="1"/>
    <xf numFmtId="0" fontId="6" fillId="3" borderId="32" xfId="2" applyNumberFormat="1" applyFont="1" applyFill="1" applyBorder="1" applyProtection="1"/>
    <xf numFmtId="165" fontId="0" fillId="4" borderId="32" xfId="3" applyNumberFormat="1" applyFont="1" applyFill="1" applyBorder="1" applyProtection="1"/>
    <xf numFmtId="0" fontId="6" fillId="3" borderId="32" xfId="2" applyNumberFormat="1" applyFont="1" applyFill="1" applyBorder="1" applyProtection="1">
      <protection locked="0"/>
    </xf>
    <xf numFmtId="0" fontId="6" fillId="4" borderId="32" xfId="2" applyNumberFormat="1" applyFont="1" applyFill="1" applyBorder="1" applyProtection="1">
      <protection locked="0"/>
    </xf>
    <xf numFmtId="0" fontId="3" fillId="4" borderId="3" xfId="2" applyNumberFormat="1" applyFill="1" applyBorder="1" applyProtection="1"/>
    <xf numFmtId="0" fontId="3" fillId="4" borderId="4" xfId="2" applyNumberFormat="1" applyFill="1" applyBorder="1" applyProtection="1"/>
    <xf numFmtId="0" fontId="3" fillId="3" borderId="3" xfId="2" applyNumberFormat="1" applyFill="1" applyBorder="1" applyProtection="1"/>
    <xf numFmtId="0" fontId="3" fillId="0" borderId="0" xfId="2" applyFont="1" applyProtection="1"/>
    <xf numFmtId="0" fontId="3" fillId="0" borderId="0" xfId="2" applyProtection="1"/>
    <xf numFmtId="0" fontId="6" fillId="3" borderId="1" xfId="2" applyFont="1" applyFill="1" applyBorder="1" applyAlignment="1" applyProtection="1">
      <alignment horizontal="center" vertical="center"/>
    </xf>
    <xf numFmtId="0" fontId="7" fillId="3" borderId="2" xfId="2" applyFont="1" applyFill="1" applyBorder="1" applyAlignment="1" applyProtection="1">
      <alignment horizontal="center" vertical="center"/>
    </xf>
    <xf numFmtId="0" fontId="7" fillId="3" borderId="4" xfId="2" applyFont="1" applyFill="1" applyBorder="1" applyAlignment="1" applyProtection="1">
      <alignment horizontal="center" vertical="center"/>
    </xf>
    <xf numFmtId="0" fontId="10" fillId="3" borderId="11" xfId="2" applyFont="1" applyFill="1" applyBorder="1" applyAlignment="1" applyProtection="1">
      <alignment horizontal="center" vertical="center"/>
    </xf>
    <xf numFmtId="0" fontId="6" fillId="3" borderId="11" xfId="2" applyFont="1" applyFill="1" applyBorder="1" applyAlignment="1" applyProtection="1"/>
    <xf numFmtId="0" fontId="6" fillId="3" borderId="2" xfId="2" applyFont="1" applyFill="1" applyBorder="1" applyAlignment="1" applyProtection="1">
      <alignment horizontal="center"/>
    </xf>
    <xf numFmtId="0" fontId="6" fillId="5" borderId="1" xfId="2" applyFont="1" applyFill="1" applyBorder="1" applyAlignment="1" applyProtection="1">
      <alignment horizontal="center"/>
    </xf>
    <xf numFmtId="0" fontId="6" fillId="0" borderId="2" xfId="2" applyFont="1" applyBorder="1" applyAlignment="1" applyProtection="1">
      <alignment horizontal="center"/>
    </xf>
    <xf numFmtId="0" fontId="6" fillId="0" borderId="2" xfId="2" applyFont="1" applyBorder="1" applyProtection="1"/>
    <xf numFmtId="0" fontId="10" fillId="4" borderId="1" xfId="2" applyFont="1" applyFill="1" applyBorder="1" applyAlignment="1" applyProtection="1">
      <alignment horizontal="center"/>
    </xf>
    <xf numFmtId="44" fontId="3" fillId="4" borderId="1" xfId="2" applyNumberFormat="1" applyFont="1" applyFill="1" applyBorder="1" applyProtection="1"/>
    <xf numFmtId="0" fontId="3" fillId="4" borderId="1" xfId="2" applyFont="1" applyFill="1" applyBorder="1" applyProtection="1"/>
    <xf numFmtId="165" fontId="3" fillId="7" borderId="3" xfId="2" applyNumberFormat="1" applyFont="1" applyFill="1" applyBorder="1" applyProtection="1"/>
    <xf numFmtId="165" fontId="3" fillId="5" borderId="1" xfId="2" applyNumberFormat="1" applyFont="1" applyFill="1" applyBorder="1" applyProtection="1"/>
    <xf numFmtId="165" fontId="3" fillId="0" borderId="0" xfId="2" applyNumberFormat="1" applyFont="1" applyProtection="1"/>
    <xf numFmtId="165" fontId="3" fillId="7" borderId="1" xfId="6" applyNumberFormat="1" applyFont="1" applyFill="1" applyBorder="1" applyProtection="1"/>
    <xf numFmtId="0" fontId="6" fillId="4" borderId="1" xfId="2" applyFont="1" applyFill="1" applyBorder="1" applyProtection="1"/>
    <xf numFmtId="165" fontId="3" fillId="5" borderId="1" xfId="6" applyNumberFormat="1" applyFont="1" applyFill="1" applyBorder="1" applyProtection="1"/>
    <xf numFmtId="165" fontId="3" fillId="4" borderId="1" xfId="2" applyNumberFormat="1" applyFont="1" applyFill="1" applyBorder="1" applyProtection="1"/>
    <xf numFmtId="165" fontId="3" fillId="4" borderId="1" xfId="1" applyNumberFormat="1" applyFont="1" applyFill="1" applyBorder="1" applyProtection="1"/>
    <xf numFmtId="165" fontId="9" fillId="4" borderId="1" xfId="1" applyNumberFormat="1" applyFont="1" applyFill="1" applyBorder="1" applyProtection="1"/>
    <xf numFmtId="0" fontId="6" fillId="4" borderId="0" xfId="2" applyFont="1" applyFill="1" applyProtection="1"/>
    <xf numFmtId="165" fontId="3" fillId="4" borderId="1" xfId="3" applyNumberFormat="1" applyFont="1" applyFill="1" applyBorder="1" applyProtection="1"/>
    <xf numFmtId="165" fontId="9" fillId="4" borderId="1" xfId="3" applyNumberFormat="1" applyFont="1" applyFill="1" applyBorder="1" applyProtection="1"/>
    <xf numFmtId="165" fontId="3" fillId="7" borderId="6" xfId="6" applyNumberFormat="1" applyFont="1" applyFill="1" applyBorder="1" applyProtection="1"/>
    <xf numFmtId="165" fontId="9" fillId="5" borderId="6" xfId="6" applyNumberFormat="1" applyFont="1" applyFill="1" applyBorder="1" applyProtection="1"/>
    <xf numFmtId="0" fontId="3" fillId="4" borderId="6" xfId="2" applyFont="1" applyFill="1" applyBorder="1" applyProtection="1"/>
    <xf numFmtId="165" fontId="9" fillId="7" borderId="1" xfId="6" applyNumberFormat="1" applyFont="1" applyFill="1" applyBorder="1" applyProtection="1"/>
    <xf numFmtId="165" fontId="9" fillId="4" borderId="1" xfId="6" applyNumberFormat="1" applyFont="1" applyFill="1" applyBorder="1" applyProtection="1"/>
    <xf numFmtId="165" fontId="9" fillId="4" borderId="6" xfId="6" applyNumberFormat="1" applyFont="1" applyFill="1" applyBorder="1" applyProtection="1"/>
    <xf numFmtId="0" fontId="6" fillId="4" borderId="3" xfId="2" applyFont="1" applyFill="1" applyBorder="1" applyProtection="1"/>
    <xf numFmtId="165" fontId="3" fillId="4" borderId="3" xfId="6" applyNumberFormat="1" applyFont="1" applyFill="1" applyBorder="1" applyProtection="1"/>
    <xf numFmtId="165" fontId="9" fillId="4" borderId="3" xfId="6" applyNumberFormat="1" applyFont="1" applyFill="1" applyBorder="1" applyProtection="1"/>
    <xf numFmtId="0" fontId="3" fillId="4" borderId="3" xfId="2" applyFont="1" applyFill="1" applyBorder="1" applyProtection="1"/>
    <xf numFmtId="165" fontId="9" fillId="7" borderId="3" xfId="6" applyNumberFormat="1" applyFont="1" applyFill="1" applyBorder="1" applyProtection="1"/>
    <xf numFmtId="0" fontId="3" fillId="4" borderId="1" xfId="2" applyFill="1" applyBorder="1" applyProtection="1"/>
    <xf numFmtId="0" fontId="9" fillId="4" borderId="1" xfId="0" applyFont="1" applyFill="1" applyBorder="1" applyProtection="1"/>
    <xf numFmtId="165" fontId="9" fillId="5" borderId="1" xfId="6" applyNumberFormat="1" applyFont="1" applyFill="1" applyBorder="1" applyProtection="1"/>
    <xf numFmtId="165" fontId="9" fillId="4" borderId="3" xfId="3" applyNumberFormat="1" applyFont="1" applyFill="1" applyBorder="1" applyProtection="1"/>
    <xf numFmtId="165" fontId="9" fillId="7" borderId="3" xfId="3" applyNumberFormat="1" applyFont="1" applyFill="1" applyBorder="1" applyProtection="1"/>
    <xf numFmtId="165" fontId="9" fillId="5" borderId="3" xfId="3" applyNumberFormat="1" applyFont="1" applyFill="1" applyBorder="1" applyProtection="1"/>
    <xf numFmtId="0" fontId="15" fillId="4" borderId="1" xfId="8" applyFont="1" applyFill="1" applyBorder="1" applyProtection="1"/>
    <xf numFmtId="165" fontId="9" fillId="7" borderId="1" xfId="3" applyNumberFormat="1" applyFont="1" applyFill="1" applyBorder="1" applyProtection="1"/>
    <xf numFmtId="165" fontId="11" fillId="5" borderId="1" xfId="3" applyNumberFormat="1" applyFont="1" applyFill="1" applyBorder="1" applyProtection="1"/>
    <xf numFmtId="0" fontId="3" fillId="0" borderId="0" xfId="2" applyFont="1" applyFill="1" applyBorder="1" applyProtection="1"/>
    <xf numFmtId="44" fontId="11" fillId="0" borderId="0" xfId="3" applyFont="1" applyFill="1" applyBorder="1" applyProtection="1"/>
    <xf numFmtId="44" fontId="9" fillId="0" borderId="0" xfId="3" applyFont="1" applyFill="1" applyBorder="1" applyProtection="1"/>
    <xf numFmtId="165" fontId="9" fillId="0" borderId="0" xfId="3" applyNumberFormat="1" applyFont="1" applyFill="1" applyBorder="1" applyProtection="1"/>
    <xf numFmtId="43" fontId="11" fillId="0" borderId="0" xfId="4" applyFont="1" applyFill="1" applyBorder="1" applyProtection="1"/>
    <xf numFmtId="43" fontId="3" fillId="0" borderId="0" xfId="2" applyNumberFormat="1" applyFont="1" applyFill="1" applyBorder="1" applyProtection="1"/>
    <xf numFmtId="0" fontId="3" fillId="0" borderId="0" xfId="2" applyFont="1" applyFill="1" applyProtection="1"/>
    <xf numFmtId="44" fontId="0" fillId="0" borderId="0" xfId="3" applyFont="1" applyFill="1" applyBorder="1" applyProtection="1"/>
    <xf numFmtId="43" fontId="0" fillId="0" borderId="0" xfId="4" applyFont="1" applyFill="1" applyBorder="1" applyProtection="1"/>
    <xf numFmtId="0" fontId="3" fillId="0" borderId="0" xfId="2" applyFill="1" applyProtection="1"/>
    <xf numFmtId="0" fontId="3" fillId="0" borderId="0" xfId="2" applyFill="1" applyBorder="1" applyProtection="1"/>
    <xf numFmtId="0" fontId="5" fillId="0" borderId="0" xfId="2" applyFont="1" applyFill="1" applyProtection="1"/>
    <xf numFmtId="0" fontId="4" fillId="0" borderId="0" xfId="2" applyFont="1" applyProtection="1"/>
    <xf numFmtId="0" fontId="6" fillId="3" borderId="1" xfId="2" applyFont="1" applyFill="1" applyBorder="1" applyAlignment="1" applyProtection="1">
      <alignment horizontal="center"/>
    </xf>
    <xf numFmtId="165" fontId="3" fillId="3" borderId="32" xfId="2" applyNumberFormat="1" applyFill="1" applyBorder="1" applyProtection="1"/>
    <xf numFmtId="0" fontId="3" fillId="3" borderId="34" xfId="2" applyNumberFormat="1" applyFont="1" applyFill="1" applyBorder="1" applyProtection="1"/>
    <xf numFmtId="44" fontId="8" fillId="7" borderId="34" xfId="2" applyNumberFormat="1" applyFont="1" applyFill="1" applyBorder="1" applyProtection="1"/>
    <xf numFmtId="44" fontId="3" fillId="7" borderId="34" xfId="2" applyNumberFormat="1" applyFill="1" applyBorder="1" applyProtection="1"/>
    <xf numFmtId="0" fontId="3" fillId="3" borderId="29" xfId="1" applyNumberFormat="1" applyFont="1" applyFill="1" applyBorder="1" applyProtection="1"/>
    <xf numFmtId="43" fontId="0" fillId="7" borderId="29" xfId="1" applyNumberFormat="1" applyFont="1" applyFill="1" applyBorder="1" applyProtection="1"/>
    <xf numFmtId="164" fontId="3" fillId="0" borderId="0" xfId="1" applyNumberFormat="1" applyFont="1" applyProtection="1"/>
    <xf numFmtId="0" fontId="3" fillId="4" borderId="32" xfId="2" applyNumberFormat="1" applyFill="1" applyBorder="1" applyProtection="1"/>
    <xf numFmtId="44" fontId="0" fillId="7" borderId="32" xfId="3" applyNumberFormat="1" applyFont="1" applyFill="1" applyBorder="1" applyProtection="1"/>
    <xf numFmtId="0" fontId="3" fillId="3" borderId="29" xfId="2" applyNumberFormat="1" applyFill="1" applyBorder="1" applyProtection="1"/>
    <xf numFmtId="43" fontId="8" fillId="7" borderId="29" xfId="1" applyNumberFormat="1" applyFont="1" applyFill="1" applyBorder="1" applyProtection="1"/>
    <xf numFmtId="0" fontId="3" fillId="3" borderId="32" xfId="2" applyNumberFormat="1" applyFill="1" applyBorder="1" applyProtection="1"/>
    <xf numFmtId="44" fontId="0" fillId="7" borderId="34" xfId="3" applyNumberFormat="1" applyFont="1" applyFill="1" applyBorder="1" applyProtection="1"/>
    <xf numFmtId="0" fontId="3" fillId="4" borderId="29" xfId="2" applyNumberFormat="1" applyFill="1" applyBorder="1" applyProtection="1"/>
    <xf numFmtId="0" fontId="3" fillId="4" borderId="33" xfId="2" applyNumberFormat="1" applyFill="1" applyBorder="1" applyProtection="1"/>
    <xf numFmtId="44" fontId="0" fillId="7" borderId="33" xfId="3" applyNumberFormat="1" applyFont="1" applyFill="1" applyBorder="1" applyProtection="1"/>
    <xf numFmtId="0" fontId="3" fillId="4" borderId="34" xfId="2" applyNumberFormat="1" applyFill="1" applyBorder="1" applyProtection="1"/>
    <xf numFmtId="8" fontId="0" fillId="7" borderId="34" xfId="3" applyNumberFormat="1" applyFont="1" applyFill="1" applyBorder="1" applyProtection="1"/>
    <xf numFmtId="165" fontId="0" fillId="4" borderId="3" xfId="3" applyNumberFormat="1" applyFont="1" applyFill="1" applyBorder="1" applyProtection="1"/>
    <xf numFmtId="0" fontId="21" fillId="4" borderId="32" xfId="8" applyNumberFormat="1" applyFont="1" applyFill="1" applyBorder="1" applyProtection="1"/>
    <xf numFmtId="0" fontId="3" fillId="3" borderId="29" xfId="2" applyNumberFormat="1" applyFont="1" applyFill="1" applyBorder="1" applyProtection="1"/>
    <xf numFmtId="0" fontId="3" fillId="3" borderId="35" xfId="2" applyNumberFormat="1" applyFill="1" applyBorder="1" applyProtection="1"/>
    <xf numFmtId="0" fontId="3" fillId="3" borderId="36" xfId="2" applyNumberFormat="1" applyFill="1" applyBorder="1" applyProtection="1"/>
    <xf numFmtId="44" fontId="0" fillId="7" borderId="29" xfId="3" applyNumberFormat="1" applyFont="1" applyFill="1" applyBorder="1" applyProtection="1"/>
    <xf numFmtId="0" fontId="3" fillId="4" borderId="34" xfId="2" applyNumberFormat="1" applyFont="1" applyFill="1" applyBorder="1" applyProtection="1"/>
    <xf numFmtId="6" fontId="0" fillId="7" borderId="34" xfId="3" applyNumberFormat="1" applyFont="1" applyFill="1" applyBorder="1" applyProtection="1"/>
    <xf numFmtId="0" fontId="3" fillId="4" borderId="33" xfId="2" applyNumberFormat="1" applyFont="1" applyFill="1" applyBorder="1" applyProtection="1"/>
    <xf numFmtId="0" fontId="3" fillId="3" borderId="33" xfId="2" applyNumberFormat="1" applyFill="1" applyBorder="1" applyProtection="1"/>
    <xf numFmtId="6" fontId="0" fillId="7" borderId="33" xfId="3" applyNumberFormat="1" applyFont="1" applyFill="1" applyBorder="1" applyProtection="1"/>
    <xf numFmtId="0" fontId="3" fillId="4" borderId="29" xfId="1" applyNumberFormat="1" applyFont="1" applyFill="1" applyBorder="1" applyProtection="1"/>
    <xf numFmtId="164" fontId="0" fillId="7" borderId="29" xfId="1" applyNumberFormat="1" applyFont="1" applyFill="1" applyBorder="1" applyProtection="1"/>
    <xf numFmtId="0" fontId="3" fillId="3" borderId="34" xfId="1" applyNumberFormat="1" applyFont="1" applyFill="1" applyBorder="1" applyProtection="1"/>
    <xf numFmtId="44" fontId="0" fillId="7" borderId="34" xfId="1" applyNumberFormat="1" applyFont="1" applyFill="1" applyBorder="1" applyProtection="1"/>
    <xf numFmtId="165" fontId="3" fillId="0" borderId="0" xfId="1" applyNumberFormat="1" applyFont="1" applyProtection="1"/>
    <xf numFmtId="0" fontId="3" fillId="3" borderId="33" xfId="2" applyNumberFormat="1" applyFont="1" applyFill="1" applyBorder="1" applyProtection="1"/>
    <xf numFmtId="165" fontId="0" fillId="7" borderId="33" xfId="3" applyNumberFormat="1" applyFont="1" applyFill="1" applyBorder="1" applyProtection="1"/>
    <xf numFmtId="0" fontId="9" fillId="3" borderId="34" xfId="0" applyNumberFormat="1" applyFont="1" applyFill="1" applyBorder="1" applyProtection="1"/>
    <xf numFmtId="0" fontId="9" fillId="3" borderId="33" xfId="0" applyNumberFormat="1" applyFont="1" applyFill="1" applyBorder="1" applyProtection="1"/>
    <xf numFmtId="44" fontId="0" fillId="7" borderId="33" xfId="4" applyNumberFormat="1" applyFont="1" applyFill="1" applyBorder="1" applyProtection="1"/>
    <xf numFmtId="0" fontId="9" fillId="4" borderId="37" xfId="0" applyNumberFormat="1" applyFont="1" applyFill="1" applyBorder="1" applyProtection="1"/>
    <xf numFmtId="164" fontId="0" fillId="7" borderId="37" xfId="4" applyNumberFormat="1" applyFont="1" applyFill="1" applyBorder="1" applyProtection="1"/>
    <xf numFmtId="44" fontId="0" fillId="7" borderId="37" xfId="4" applyNumberFormat="1" applyFont="1" applyFill="1" applyBorder="1" applyProtection="1"/>
    <xf numFmtId="0" fontId="9" fillId="3" borderId="32" xfId="0" applyNumberFormat="1" applyFont="1" applyFill="1" applyBorder="1" applyProtection="1"/>
    <xf numFmtId="44" fontId="0" fillId="7" borderId="32" xfId="4" applyNumberFormat="1" applyFont="1" applyFill="1" applyBorder="1" applyProtection="1"/>
    <xf numFmtId="49" fontId="9" fillId="4" borderId="37" xfId="0" applyNumberFormat="1" applyFont="1" applyFill="1" applyBorder="1" applyProtection="1"/>
    <xf numFmtId="170" fontId="0" fillId="7" borderId="32" xfId="4" applyNumberFormat="1" applyFont="1" applyFill="1" applyBorder="1" applyProtection="1"/>
    <xf numFmtId="0" fontId="3" fillId="4" borderId="33" xfId="2" applyFill="1" applyBorder="1" applyProtection="1"/>
    <xf numFmtId="44" fontId="8" fillId="7" borderId="33" xfId="3" applyNumberFormat="1" applyFont="1" applyFill="1" applyBorder="1" applyProtection="1"/>
    <xf numFmtId="44" fontId="3" fillId="0" borderId="0" xfId="2" applyNumberFormat="1" applyProtection="1"/>
    <xf numFmtId="0" fontId="3" fillId="0" borderId="0" xfId="2" applyNumberFormat="1" applyFont="1" applyFill="1" applyBorder="1" applyProtection="1"/>
    <xf numFmtId="0" fontId="3" fillId="0" borderId="0" xfId="2" applyNumberFormat="1" applyProtection="1"/>
    <xf numFmtId="0" fontId="0" fillId="0" borderId="12" xfId="0" applyBorder="1" applyProtection="1"/>
    <xf numFmtId="0" fontId="0" fillId="0" borderId="12" xfId="0" applyBorder="1" applyAlignment="1" applyProtection="1">
      <alignment wrapText="1"/>
    </xf>
    <xf numFmtId="0" fontId="0" fillId="0" borderId="13" xfId="0" applyBorder="1" applyAlignment="1" applyProtection="1">
      <alignment wrapText="1"/>
    </xf>
    <xf numFmtId="0" fontId="0" fillId="0" borderId="1" xfId="0" applyFill="1" applyBorder="1" applyAlignment="1" applyProtection="1">
      <alignment horizontal="center" wrapText="1"/>
    </xf>
    <xf numFmtId="0" fontId="0" fillId="0" borderId="0" xfId="0" applyBorder="1" applyProtection="1"/>
    <xf numFmtId="0" fontId="0" fillId="0" borderId="0" xfId="0" applyBorder="1" applyAlignment="1" applyProtection="1">
      <alignment wrapText="1"/>
    </xf>
    <xf numFmtId="0" fontId="0" fillId="0" borderId="15" xfId="0" applyBorder="1" applyAlignment="1" applyProtection="1">
      <alignment wrapText="1"/>
    </xf>
    <xf numFmtId="0" fontId="0" fillId="0" borderId="1" xfId="0" applyFill="1" applyBorder="1" applyAlignment="1" applyProtection="1">
      <alignment horizontal="center"/>
    </xf>
    <xf numFmtId="0" fontId="0" fillId="0" borderId="15" xfId="0" applyBorder="1" applyProtection="1"/>
    <xf numFmtId="169" fontId="0" fillId="0" borderId="15" xfId="0" applyNumberFormat="1" applyBorder="1" applyAlignment="1" applyProtection="1">
      <alignment horizontal="center"/>
    </xf>
    <xf numFmtId="0" fontId="13" fillId="0" borderId="32" xfId="0" applyFont="1" applyFill="1" applyBorder="1" applyAlignment="1" applyProtection="1">
      <alignment horizontal="center"/>
    </xf>
    <xf numFmtId="0" fontId="0" fillId="0" borderId="23" xfId="0" applyBorder="1" applyProtection="1"/>
    <xf numFmtId="0" fontId="13" fillId="0" borderId="38" xfId="0" applyFont="1" applyFill="1" applyBorder="1" applyAlignment="1" applyProtection="1">
      <alignment horizontal="center"/>
    </xf>
    <xf numFmtId="0" fontId="3" fillId="0" borderId="0" xfId="2" applyNumberFormat="1" applyFill="1" applyBorder="1" applyProtection="1"/>
    <xf numFmtId="0" fontId="3" fillId="0" borderId="0" xfId="2" applyNumberFormat="1" applyFill="1" applyProtection="1"/>
    <xf numFmtId="0" fontId="5" fillId="0" borderId="0" xfId="2" applyNumberFormat="1" applyFont="1" applyFill="1" applyProtection="1"/>
    <xf numFmtId="0" fontId="4" fillId="0" borderId="0" xfId="2" applyNumberFormat="1" applyFont="1" applyProtection="1"/>
    <xf numFmtId="0" fontId="3" fillId="0" borderId="0" xfId="2" applyAlignment="1" applyProtection="1"/>
    <xf numFmtId="0" fontId="20" fillId="0" borderId="0" xfId="0" applyFont="1" applyFill="1" applyBorder="1" applyAlignment="1" applyProtection="1"/>
    <xf numFmtId="0" fontId="0" fillId="0" borderId="0" xfId="0" applyFill="1" applyBorder="1" applyProtection="1"/>
    <xf numFmtId="0" fontId="0" fillId="0" borderId="0" xfId="0" applyFill="1" applyBorder="1" applyAlignment="1" applyProtection="1">
      <alignment wrapText="1"/>
    </xf>
    <xf numFmtId="0" fontId="0" fillId="0" borderId="0" xfId="0" applyFill="1" applyBorder="1" applyAlignment="1" applyProtection="1"/>
    <xf numFmtId="0" fontId="0" fillId="0" borderId="0" xfId="0" applyFill="1" applyBorder="1" applyAlignment="1" applyProtection="1">
      <alignment horizontal="center" wrapText="1"/>
    </xf>
    <xf numFmtId="0" fontId="0" fillId="0" borderId="0" xfId="0" applyFill="1" applyBorder="1" applyAlignment="1" applyProtection="1">
      <alignment horizontal="center"/>
    </xf>
    <xf numFmtId="169" fontId="0" fillId="0" borderId="0" xfId="0" applyNumberFormat="1" applyFill="1" applyBorder="1" applyAlignment="1" applyProtection="1">
      <alignment horizontal="center"/>
    </xf>
    <xf numFmtId="0" fontId="13" fillId="0" borderId="0" xfId="0" applyFont="1" applyFill="1" applyBorder="1" applyAlignment="1" applyProtection="1">
      <alignment horizontal="center"/>
    </xf>
    <xf numFmtId="9" fontId="0" fillId="0" borderId="28" xfId="7" applyFont="1" applyFill="1" applyBorder="1" applyAlignment="1" applyProtection="1">
      <alignment horizontal="center"/>
    </xf>
    <xf numFmtId="9" fontId="0" fillId="0" borderId="38" xfId="7" applyFont="1" applyFill="1" applyBorder="1" applyAlignment="1" applyProtection="1">
      <alignment horizontal="center"/>
    </xf>
    <xf numFmtId="41" fontId="0" fillId="0" borderId="42" xfId="3" applyNumberFormat="1" applyFont="1" applyFill="1" applyBorder="1" applyProtection="1"/>
    <xf numFmtId="164" fontId="0" fillId="2" borderId="29" xfId="3" applyNumberFormat="1" applyFont="1" applyFill="1" applyBorder="1" applyProtection="1">
      <protection locked="0"/>
    </xf>
    <xf numFmtId="0" fontId="22" fillId="0" borderId="0" xfId="0" applyFont="1" applyAlignment="1">
      <alignment horizontal="left" vertical="center"/>
    </xf>
    <xf numFmtId="0" fontId="0" fillId="0" borderId="12" xfId="0" applyBorder="1"/>
    <xf numFmtId="0" fontId="0" fillId="0" borderId="12" xfId="0" applyBorder="1" applyAlignment="1">
      <alignment wrapText="1"/>
    </xf>
    <xf numFmtId="0" fontId="0" fillId="0" borderId="13" xfId="0" applyBorder="1" applyAlignment="1">
      <alignment wrapText="1"/>
    </xf>
    <xf numFmtId="0" fontId="0" fillId="0" borderId="0" xfId="0" applyFill="1" applyBorder="1" applyAlignment="1">
      <alignment wrapText="1"/>
    </xf>
    <xf numFmtId="0" fontId="0" fillId="0" borderId="15" xfId="0" applyFill="1" applyBorder="1" applyAlignment="1">
      <alignment wrapText="1"/>
    </xf>
    <xf numFmtId="0" fontId="0" fillId="0" borderId="15" xfId="0" applyFill="1" applyBorder="1"/>
    <xf numFmtId="0" fontId="0" fillId="0" borderId="23" xfId="0" applyFill="1" applyBorder="1"/>
    <xf numFmtId="169" fontId="0" fillId="0" borderId="15" xfId="0" applyNumberFormat="1" applyFill="1" applyBorder="1" applyAlignment="1" applyProtection="1">
      <alignment horizontal="center"/>
    </xf>
    <xf numFmtId="44" fontId="8" fillId="0" borderId="34" xfId="2" applyNumberFormat="1" applyFont="1" applyFill="1" applyBorder="1" applyProtection="1"/>
    <xf numFmtId="44" fontId="3" fillId="0" borderId="34" xfId="2" applyNumberFormat="1" applyFill="1" applyBorder="1" applyProtection="1"/>
    <xf numFmtId="43" fontId="0" fillId="0" borderId="29" xfId="1" applyNumberFormat="1" applyFont="1" applyFill="1" applyBorder="1" applyProtection="1"/>
    <xf numFmtId="44" fontId="0" fillId="0" borderId="32" xfId="3" applyNumberFormat="1" applyFont="1" applyFill="1" applyBorder="1" applyProtection="1"/>
    <xf numFmtId="43" fontId="8" fillId="0" borderId="29" xfId="1" applyNumberFormat="1" applyFont="1" applyFill="1" applyBorder="1" applyProtection="1"/>
    <xf numFmtId="44" fontId="0" fillId="0" borderId="34" xfId="3" applyNumberFormat="1" applyFont="1" applyFill="1" applyBorder="1" applyProtection="1"/>
    <xf numFmtId="44" fontId="0" fillId="0" borderId="33" xfId="3" applyNumberFormat="1" applyFont="1" applyFill="1" applyBorder="1" applyProtection="1"/>
    <xf numFmtId="8" fontId="0" fillId="0" borderId="34" xfId="3" applyNumberFormat="1" applyFont="1" applyFill="1" applyBorder="1" applyProtection="1"/>
    <xf numFmtId="0" fontId="6" fillId="4" borderId="32" xfId="8" applyNumberFormat="1" applyFont="1" applyFill="1" applyBorder="1" applyProtection="1"/>
    <xf numFmtId="164" fontId="0" fillId="0" borderId="29" xfId="1" applyNumberFormat="1" applyFont="1" applyFill="1" applyBorder="1" applyProtection="1"/>
    <xf numFmtId="164" fontId="0" fillId="0" borderId="29" xfId="3" applyNumberFormat="1" applyFont="1" applyFill="1" applyBorder="1" applyProtection="1"/>
    <xf numFmtId="44" fontId="0" fillId="0" borderId="29" xfId="3" applyNumberFormat="1" applyFont="1" applyFill="1" applyBorder="1" applyProtection="1"/>
    <xf numFmtId="43" fontId="0" fillId="0" borderId="34" xfId="3" applyNumberFormat="1" applyFont="1" applyFill="1" applyBorder="1" applyProtection="1"/>
    <xf numFmtId="6" fontId="0" fillId="0" borderId="34" xfId="3" applyNumberFormat="1" applyFont="1" applyFill="1" applyBorder="1" applyProtection="1"/>
    <xf numFmtId="6" fontId="0" fillId="0" borderId="33" xfId="3" applyNumberFormat="1" applyFont="1" applyFill="1" applyBorder="1" applyProtection="1"/>
    <xf numFmtId="44" fontId="0" fillId="0" borderId="34" xfId="1" applyNumberFormat="1" applyFont="1" applyFill="1" applyBorder="1" applyProtection="1"/>
    <xf numFmtId="165" fontId="0" fillId="0" borderId="33" xfId="3" applyNumberFormat="1" applyFont="1" applyFill="1" applyBorder="1" applyProtection="1"/>
    <xf numFmtId="44" fontId="0" fillId="0" borderId="33" xfId="4" applyNumberFormat="1" applyFont="1" applyFill="1" applyBorder="1" applyProtection="1"/>
    <xf numFmtId="164" fontId="0" fillId="0" borderId="37" xfId="4" applyNumberFormat="1" applyFont="1" applyFill="1" applyBorder="1" applyProtection="1"/>
    <xf numFmtId="44" fontId="0" fillId="0" borderId="37" xfId="4" applyNumberFormat="1" applyFont="1" applyFill="1" applyBorder="1" applyProtection="1"/>
    <xf numFmtId="44" fontId="0" fillId="0" borderId="32" xfId="4" applyNumberFormat="1" applyFont="1" applyFill="1" applyBorder="1" applyProtection="1"/>
    <xf numFmtId="170" fontId="0" fillId="0" borderId="32" xfId="4" applyNumberFormat="1" applyFont="1" applyFill="1" applyBorder="1" applyProtection="1"/>
    <xf numFmtId="43" fontId="0" fillId="0" borderId="37" xfId="4" applyNumberFormat="1" applyFont="1" applyFill="1" applyBorder="1" applyProtection="1"/>
    <xf numFmtId="43" fontId="3" fillId="0" borderId="33" xfId="1" applyFont="1" applyFill="1" applyBorder="1" applyProtection="1"/>
    <xf numFmtId="43" fontId="0" fillId="0" borderId="33" xfId="1" applyFont="1" applyFill="1" applyBorder="1" applyProtection="1"/>
    <xf numFmtId="44" fontId="8" fillId="0" borderId="33" xfId="3" applyNumberFormat="1" applyFont="1" applyFill="1" applyBorder="1" applyProtection="1"/>
    <xf numFmtId="0" fontId="0" fillId="0" borderId="0" xfId="0" applyBorder="1" applyAlignment="1"/>
    <xf numFmtId="0" fontId="3" fillId="0" borderId="42" xfId="2" applyFont="1" applyFill="1" applyBorder="1" applyAlignment="1" applyProtection="1">
      <alignment horizontal="center" vertical="center"/>
    </xf>
    <xf numFmtId="0" fontId="3" fillId="0" borderId="0" xfId="2" applyFont="1"/>
    <xf numFmtId="10" fontId="3" fillId="0" borderId="28" xfId="2" applyNumberFormat="1" applyFont="1" applyFill="1" applyBorder="1" applyProtection="1"/>
    <xf numFmtId="0" fontId="8" fillId="4" borderId="14" xfId="8" applyFont="1" applyFill="1" applyBorder="1" applyProtection="1"/>
    <xf numFmtId="0" fontId="3" fillId="4" borderId="0" xfId="2" applyFont="1" applyFill="1" applyBorder="1" applyProtection="1"/>
    <xf numFmtId="165" fontId="3" fillId="4" borderId="15" xfId="2" applyNumberFormat="1" applyFont="1" applyFill="1" applyBorder="1" applyProtection="1"/>
    <xf numFmtId="0" fontId="3" fillId="4" borderId="14" xfId="2" applyFont="1" applyFill="1" applyBorder="1" applyProtection="1"/>
    <xf numFmtId="9" fontId="9" fillId="0" borderId="38" xfId="5" applyFont="1" applyFill="1" applyBorder="1" applyProtection="1"/>
    <xf numFmtId="0" fontId="0" fillId="0" borderId="0" xfId="0" applyBorder="1" applyAlignment="1" applyProtection="1">
      <alignment horizontal="center"/>
    </xf>
    <xf numFmtId="0" fontId="3" fillId="4" borderId="31" xfId="2" applyNumberFormat="1" applyFill="1" applyBorder="1" applyProtection="1">
      <protection locked="0"/>
    </xf>
    <xf numFmtId="44" fontId="0" fillId="2" borderId="31" xfId="4" applyNumberFormat="1" applyFont="1" applyFill="1" applyBorder="1" applyProtection="1">
      <protection locked="0"/>
    </xf>
    <xf numFmtId="170" fontId="0" fillId="2" borderId="31" xfId="4" applyNumberFormat="1" applyFont="1" applyFill="1" applyBorder="1" applyProtection="1">
      <protection locked="0"/>
    </xf>
    <xf numFmtId="0" fontId="3" fillId="4" borderId="31" xfId="2" applyNumberFormat="1" applyFill="1" applyBorder="1" applyProtection="1"/>
    <xf numFmtId="44" fontId="0" fillId="0" borderId="31" xfId="4" applyNumberFormat="1" applyFont="1" applyFill="1" applyBorder="1" applyProtection="1"/>
    <xf numFmtId="170" fontId="0" fillId="0" borderId="31" xfId="4" applyNumberFormat="1" applyFont="1" applyFill="1" applyBorder="1" applyProtection="1"/>
    <xf numFmtId="44" fontId="0" fillId="7" borderId="31" xfId="4" applyNumberFormat="1" applyFont="1" applyFill="1" applyBorder="1" applyProtection="1"/>
    <xf numFmtId="170" fontId="0" fillId="7" borderId="31" xfId="4" applyNumberFormat="1" applyFont="1" applyFill="1" applyBorder="1" applyProtection="1"/>
    <xf numFmtId="164" fontId="0" fillId="2" borderId="34" xfId="3" applyNumberFormat="1" applyFont="1" applyFill="1" applyBorder="1" applyProtection="1">
      <protection locked="0"/>
    </xf>
    <xf numFmtId="1" fontId="3" fillId="3" borderId="29" xfId="2" applyNumberFormat="1" applyFont="1" applyFill="1" applyBorder="1" applyProtection="1"/>
    <xf numFmtId="1" fontId="0" fillId="7" borderId="29" xfId="1" applyNumberFormat="1" applyFont="1" applyFill="1" applyBorder="1" applyProtection="1"/>
    <xf numFmtId="1" fontId="3" fillId="0" borderId="0" xfId="2" applyNumberFormat="1" applyProtection="1"/>
    <xf numFmtId="0" fontId="0" fillId="7" borderId="29" xfId="1" applyNumberFormat="1" applyFont="1" applyFill="1" applyBorder="1" applyProtection="1"/>
    <xf numFmtId="0" fontId="3" fillId="0" borderId="0" xfId="1" applyNumberFormat="1" applyFont="1" applyProtection="1"/>
    <xf numFmtId="1" fontId="3" fillId="3" borderId="35" xfId="2" applyNumberFormat="1" applyFill="1" applyBorder="1" applyProtection="1"/>
    <xf numFmtId="1" fontId="0" fillId="7" borderId="29" xfId="3" applyNumberFormat="1" applyFont="1" applyFill="1" applyBorder="1" applyProtection="1"/>
    <xf numFmtId="1" fontId="3" fillId="3" borderId="36" xfId="2" applyNumberFormat="1" applyFill="1" applyBorder="1" applyProtection="1"/>
    <xf numFmtId="1" fontId="0" fillId="7" borderId="34" xfId="3" applyNumberFormat="1" applyFont="1" applyFill="1" applyBorder="1" applyProtection="1"/>
    <xf numFmtId="1" fontId="3" fillId="3" borderId="33" xfId="2" applyNumberFormat="1" applyFill="1" applyBorder="1" applyProtection="1"/>
    <xf numFmtId="1" fontId="3" fillId="7" borderId="33" xfId="1" applyNumberFormat="1" applyFont="1" applyFill="1" applyBorder="1" applyProtection="1"/>
    <xf numFmtId="1" fontId="0" fillId="7" borderId="33" xfId="1" applyNumberFormat="1" applyFont="1" applyFill="1" applyBorder="1" applyProtection="1"/>
    <xf numFmtId="1" fontId="3" fillId="4" borderId="29" xfId="2" applyNumberFormat="1" applyFill="1" applyBorder="1" applyProtection="1"/>
    <xf numFmtId="1" fontId="0" fillId="7" borderId="37" xfId="4" applyNumberFormat="1" applyFont="1" applyFill="1" applyBorder="1" applyProtection="1"/>
    <xf numFmtId="9" fontId="3" fillId="2" borderId="3" xfId="2" applyNumberFormat="1" applyFont="1" applyFill="1" applyBorder="1" applyProtection="1">
      <protection locked="0"/>
    </xf>
    <xf numFmtId="0" fontId="8" fillId="0" borderId="0" xfId="0" applyFont="1" applyFill="1" applyBorder="1" applyAlignment="1">
      <alignment vertical="center"/>
    </xf>
    <xf numFmtId="0" fontId="0" fillId="0" borderId="0" xfId="0" applyFill="1" applyBorder="1" applyAlignment="1"/>
    <xf numFmtId="0" fontId="27" fillId="4" borderId="32" xfId="8" applyNumberFormat="1" applyFont="1" applyFill="1" applyBorder="1" applyProtection="1">
      <protection locked="0"/>
    </xf>
    <xf numFmtId="171" fontId="3" fillId="4" borderId="34" xfId="6" applyNumberFormat="1" applyFont="1" applyFill="1" applyBorder="1" applyProtection="1">
      <protection locked="0"/>
    </xf>
    <xf numFmtId="171" fontId="0" fillId="2" borderId="34" xfId="6" applyNumberFormat="1" applyFont="1" applyFill="1" applyBorder="1" applyProtection="1">
      <protection locked="0"/>
    </xf>
    <xf numFmtId="171" fontId="3" fillId="0" borderId="0" xfId="6" applyNumberFormat="1" applyFont="1"/>
    <xf numFmtId="171" fontId="3" fillId="3" borderId="33" xfId="2" applyNumberFormat="1" applyFill="1" applyBorder="1" applyProtection="1">
      <protection locked="0"/>
    </xf>
    <xf numFmtId="171" fontId="0" fillId="2" borderId="33" xfId="3" applyNumberFormat="1" applyFont="1" applyFill="1" applyBorder="1" applyProtection="1">
      <protection locked="0"/>
    </xf>
    <xf numFmtId="171" fontId="3" fillId="0" borderId="0" xfId="2" applyNumberFormat="1"/>
    <xf numFmtId="1" fontId="3" fillId="3" borderId="33" xfId="2" applyNumberFormat="1" applyFill="1" applyBorder="1" applyProtection="1">
      <protection locked="0"/>
    </xf>
    <xf numFmtId="1" fontId="3" fillId="2" borderId="33" xfId="1" applyNumberFormat="1" applyFont="1" applyFill="1" applyBorder="1" applyProtection="1">
      <protection locked="0"/>
    </xf>
    <xf numFmtId="1" fontId="0" fillId="2" borderId="33" xfId="1" applyNumberFormat="1" applyFont="1" applyFill="1" applyBorder="1" applyProtection="1">
      <protection locked="0"/>
    </xf>
    <xf numFmtId="1" fontId="3" fillId="0" borderId="0" xfId="2" applyNumberFormat="1"/>
    <xf numFmtId="1" fontId="3" fillId="4" borderId="29" xfId="2" applyNumberFormat="1" applyFill="1" applyBorder="1" applyProtection="1">
      <protection locked="0"/>
    </xf>
    <xf numFmtId="1" fontId="0" fillId="2" borderId="37" xfId="4" applyNumberFormat="1" applyFont="1" applyFill="1" applyBorder="1" applyProtection="1">
      <protection locked="0"/>
    </xf>
    <xf numFmtId="0" fontId="0" fillId="0" borderId="0" xfId="0" applyBorder="1"/>
    <xf numFmtId="0" fontId="0" fillId="0" borderId="14" xfId="0" applyBorder="1"/>
    <xf numFmtId="0" fontId="8" fillId="0" borderId="15" xfId="0" applyFont="1" applyFill="1" applyBorder="1" applyAlignment="1">
      <alignment vertical="center"/>
    </xf>
    <xf numFmtId="0" fontId="0" fillId="0" borderId="0" xfId="0" applyFont="1" applyAlignment="1"/>
    <xf numFmtId="0" fontId="0" fillId="0" borderId="0" xfId="0" applyAlignment="1">
      <alignment horizont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2" fillId="0" borderId="3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0" fillId="0" borderId="20" xfId="0" applyBorder="1" applyAlignment="1">
      <alignment horizontal="center"/>
    </xf>
    <xf numFmtId="0" fontId="0" fillId="0" borderId="0" xfId="0" applyAlignment="1">
      <alignment horizontal="right"/>
    </xf>
    <xf numFmtId="0" fontId="0" fillId="0" borderId="20" xfId="0" applyBorder="1" applyAlignment="1">
      <alignment horizontal="right"/>
    </xf>
    <xf numFmtId="0" fontId="13" fillId="0" borderId="0" xfId="0" applyFont="1" applyAlignment="1">
      <alignment horizontal="center"/>
    </xf>
    <xf numFmtId="0" fontId="22" fillId="0" borderId="0" xfId="0" applyFont="1" applyAlignment="1">
      <alignment horizontal="center" vertical="center"/>
    </xf>
    <xf numFmtId="0" fontId="0" fillId="7" borderId="11" xfId="0" applyFill="1" applyBorder="1" applyAlignment="1">
      <alignment horizontal="center"/>
    </xf>
    <xf numFmtId="0" fontId="0" fillId="7" borderId="10" xfId="0" applyFill="1" applyBorder="1" applyAlignment="1">
      <alignment horizontal="center"/>
    </xf>
    <xf numFmtId="0" fontId="14" fillId="0" borderId="8" xfId="8" applyBorder="1" applyAlignment="1">
      <alignment horizontal="center"/>
    </xf>
    <xf numFmtId="0" fontId="0" fillId="7" borderId="25"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3" xfId="0" applyBorder="1" applyAlignment="1">
      <alignment horizontal="center"/>
    </xf>
    <xf numFmtId="0" fontId="0" fillId="0" borderId="23" xfId="0" applyFill="1" applyBorder="1" applyAlignment="1" applyProtection="1">
      <alignment horizontal="center"/>
    </xf>
    <xf numFmtId="0" fontId="0" fillId="0" borderId="22" xfId="0" applyFill="1" applyBorder="1" applyAlignment="1" applyProtection="1">
      <alignment horizontal="center"/>
    </xf>
    <xf numFmtId="0" fontId="20" fillId="0" borderId="30" xfId="0" applyFont="1" applyBorder="1" applyAlignment="1">
      <alignment horizontal="center"/>
    </xf>
    <xf numFmtId="0" fontId="20" fillId="0" borderId="12" xfId="0" applyFon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0" xfId="0" applyFill="1" applyBorder="1" applyAlignment="1" applyProtection="1">
      <alignment horizontal="center"/>
    </xf>
    <xf numFmtId="0" fontId="13" fillId="0" borderId="40" xfId="0" applyFont="1" applyBorder="1" applyAlignment="1">
      <alignment horizontal="center"/>
    </xf>
    <xf numFmtId="0" fontId="13" fillId="0" borderId="41" xfId="0" applyFont="1" applyBorder="1" applyAlignment="1">
      <alignment horizontal="center"/>
    </xf>
    <xf numFmtId="0" fontId="13" fillId="0" borderId="43" xfId="0" applyFont="1" applyBorder="1" applyAlignment="1">
      <alignment horizontal="center"/>
    </xf>
    <xf numFmtId="0" fontId="25" fillId="3" borderId="9" xfId="2" applyFont="1" applyFill="1" applyBorder="1" applyAlignment="1">
      <alignment horizontal="center" vertical="center"/>
    </xf>
    <xf numFmtId="0" fontId="7" fillId="3" borderId="8"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2"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0" xfId="2" applyFont="1" applyFill="1" applyBorder="1" applyAlignment="1">
      <alignment horizontal="center" vertical="center"/>
    </xf>
    <xf numFmtId="0" fontId="3" fillId="0" borderId="0" xfId="2" applyAlignment="1">
      <alignment horizontal="center"/>
    </xf>
    <xf numFmtId="0" fontId="3" fillId="4" borderId="1" xfId="2" applyFill="1" applyBorder="1" applyAlignment="1">
      <alignment horizontal="center"/>
    </xf>
    <xf numFmtId="0" fontId="26" fillId="3" borderId="9" xfId="8" applyFont="1" applyFill="1" applyBorder="1" applyAlignment="1" applyProtection="1">
      <alignment horizontal="center" vertical="center"/>
    </xf>
    <xf numFmtId="0" fontId="16" fillId="3" borderId="8" xfId="8" applyFont="1" applyFill="1" applyBorder="1" applyAlignment="1" applyProtection="1">
      <alignment horizontal="center" vertical="center"/>
    </xf>
    <xf numFmtId="0" fontId="16" fillId="3" borderId="7" xfId="8" applyFont="1" applyFill="1" applyBorder="1" applyAlignment="1" applyProtection="1">
      <alignment horizontal="center" vertical="center"/>
    </xf>
    <xf numFmtId="0" fontId="16" fillId="3" borderId="5" xfId="8" applyFont="1" applyFill="1" applyBorder="1" applyAlignment="1" applyProtection="1">
      <alignment horizontal="center" vertical="center"/>
    </xf>
    <xf numFmtId="0" fontId="16" fillId="3" borderId="2" xfId="8" applyFont="1" applyFill="1" applyBorder="1" applyAlignment="1" applyProtection="1">
      <alignment horizontal="center" vertical="center"/>
    </xf>
    <xf numFmtId="0" fontId="16" fillId="3" borderId="4" xfId="8" applyFont="1" applyFill="1" applyBorder="1" applyAlignment="1" applyProtection="1">
      <alignment horizontal="center" vertical="center"/>
    </xf>
    <xf numFmtId="0" fontId="10" fillId="3" borderId="10" xfId="2" applyFont="1" applyFill="1" applyBorder="1" applyAlignment="1" applyProtection="1">
      <alignment horizontal="center" vertical="center"/>
    </xf>
    <xf numFmtId="0" fontId="3" fillId="0" borderId="0" xfId="2" applyAlignment="1" applyProtection="1">
      <alignment horizontal="center"/>
    </xf>
    <xf numFmtId="0" fontId="6" fillId="3" borderId="40" xfId="2" applyFont="1" applyFill="1" applyBorder="1" applyAlignment="1" applyProtection="1">
      <alignment horizontal="center" vertical="center"/>
    </xf>
    <xf numFmtId="0" fontId="6" fillId="3" borderId="41" xfId="2" applyFont="1" applyFill="1" applyBorder="1" applyAlignment="1" applyProtection="1">
      <alignment horizontal="center" vertical="center"/>
    </xf>
    <xf numFmtId="0" fontId="3" fillId="0" borderId="30" xfId="2" applyBorder="1" applyAlignment="1" applyProtection="1">
      <alignment horizontal="center" vertical="center" wrapText="1"/>
    </xf>
    <xf numFmtId="0" fontId="3" fillId="0" borderId="12" xfId="2" applyBorder="1" applyAlignment="1" applyProtection="1">
      <alignment horizontal="center" vertical="center" wrapText="1"/>
    </xf>
    <xf numFmtId="0" fontId="3" fillId="0" borderId="13" xfId="2" applyBorder="1" applyAlignment="1" applyProtection="1">
      <alignment horizontal="center" vertical="center" wrapText="1"/>
    </xf>
    <xf numFmtId="0" fontId="3" fillId="0" borderId="21" xfId="2" applyBorder="1" applyAlignment="1" applyProtection="1">
      <alignment horizontal="center" vertical="center" wrapText="1"/>
    </xf>
    <xf numFmtId="0" fontId="3" fillId="0" borderId="23" xfId="2" applyBorder="1" applyAlignment="1" applyProtection="1">
      <alignment horizontal="center" vertical="center" wrapText="1"/>
    </xf>
    <xf numFmtId="0" fontId="3" fillId="0" borderId="24" xfId="2" applyBorder="1" applyAlignment="1" applyProtection="1">
      <alignment horizontal="center" vertical="center" wrapText="1"/>
    </xf>
    <xf numFmtId="10" fontId="3" fillId="6" borderId="1" xfId="2" applyNumberFormat="1" applyFill="1" applyBorder="1" applyAlignment="1">
      <alignment horizontal="center"/>
    </xf>
    <xf numFmtId="0" fontId="3" fillId="6" borderId="9" xfId="2" applyFill="1" applyBorder="1" applyAlignment="1">
      <alignment horizontal="center" vertical="center"/>
    </xf>
    <xf numFmtId="0" fontId="3" fillId="6" borderId="7" xfId="2" applyFill="1" applyBorder="1" applyAlignment="1">
      <alignment horizontal="center" vertical="center"/>
    </xf>
    <xf numFmtId="0" fontId="3" fillId="6" borderId="27" xfId="2" applyFill="1" applyBorder="1" applyAlignment="1">
      <alignment horizontal="center" vertical="center"/>
    </xf>
    <xf numFmtId="0" fontId="3" fillId="6" borderId="22" xfId="2" applyFill="1" applyBorder="1" applyAlignment="1">
      <alignment horizontal="center" vertical="center"/>
    </xf>
    <xf numFmtId="6" fontId="3" fillId="6" borderId="1" xfId="2" applyNumberFormat="1" applyFill="1" applyBorder="1" applyAlignment="1">
      <alignment horizontal="center"/>
    </xf>
    <xf numFmtId="6" fontId="3" fillId="4" borderId="1" xfId="2" applyNumberFormat="1" applyFill="1" applyBorder="1" applyAlignment="1">
      <alignment horizontal="center"/>
    </xf>
    <xf numFmtId="0" fontId="3" fillId="6" borderId="9" xfId="2" applyFill="1" applyBorder="1" applyAlignment="1">
      <alignment horizontal="center"/>
    </xf>
    <xf numFmtId="0" fontId="3" fillId="6" borderId="8" xfId="2" applyFill="1" applyBorder="1" applyAlignment="1">
      <alignment horizontal="center"/>
    </xf>
    <xf numFmtId="0" fontId="3" fillId="6" borderId="7" xfId="2" applyFill="1" applyBorder="1" applyAlignment="1">
      <alignment horizontal="center"/>
    </xf>
    <xf numFmtId="167" fontId="3" fillId="6" borderId="1" xfId="2" applyNumberFormat="1" applyFill="1" applyBorder="1" applyAlignment="1">
      <alignment horizontal="center"/>
    </xf>
    <xf numFmtId="0" fontId="3" fillId="6" borderId="26" xfId="2" applyFill="1" applyBorder="1" applyAlignment="1">
      <alignment horizontal="center"/>
    </xf>
    <xf numFmtId="167" fontId="3" fillId="6" borderId="29" xfId="2" applyNumberFormat="1" applyFill="1" applyBorder="1" applyAlignment="1">
      <alignment horizontal="center"/>
    </xf>
    <xf numFmtId="0" fontId="3" fillId="6" borderId="28" xfId="2" applyFill="1" applyBorder="1" applyAlignment="1">
      <alignment horizontal="center"/>
    </xf>
    <xf numFmtId="0" fontId="14" fillId="6" borderId="1" xfId="8" applyFill="1" applyBorder="1" applyAlignment="1">
      <alignment horizontal="center"/>
    </xf>
    <xf numFmtId="0" fontId="6" fillId="4" borderId="0" xfId="2" applyFont="1" applyFill="1" applyBorder="1" applyAlignment="1">
      <alignment horizontal="center"/>
    </xf>
    <xf numFmtId="0" fontId="17" fillId="4" borderId="1" xfId="8" applyFont="1" applyFill="1" applyBorder="1" applyAlignment="1">
      <alignment horizontal="center"/>
    </xf>
    <xf numFmtId="0" fontId="15" fillId="6" borderId="1" xfId="8" applyFont="1" applyFill="1" applyBorder="1" applyAlignment="1">
      <alignment horizontal="center"/>
    </xf>
    <xf numFmtId="9" fontId="3" fillId="6" borderId="1" xfId="7" applyNumberFormat="1" applyFont="1" applyFill="1" applyBorder="1" applyAlignment="1">
      <alignment horizontal="center"/>
    </xf>
    <xf numFmtId="0" fontId="3" fillId="0" borderId="0" xfId="2" applyFill="1" applyBorder="1" applyAlignment="1">
      <alignment horizontal="center"/>
    </xf>
    <xf numFmtId="167" fontId="3" fillId="6" borderId="26" xfId="2" applyNumberFormat="1" applyFill="1" applyBorder="1" applyAlignment="1">
      <alignment horizontal="center"/>
    </xf>
    <xf numFmtId="0" fontId="14" fillId="4" borderId="20" xfId="8" applyFill="1" applyBorder="1" applyAlignment="1">
      <alignment horizontal="center" vertical="center" wrapText="1"/>
    </xf>
    <xf numFmtId="6" fontId="9" fillId="4" borderId="31" xfId="3" applyNumberFormat="1" applyFont="1" applyFill="1" applyBorder="1" applyAlignment="1">
      <alignment vertical="center"/>
    </xf>
    <xf numFmtId="0" fontId="8" fillId="4" borderId="39" xfId="8" applyFont="1" applyFill="1" applyBorder="1" applyAlignment="1" applyProtection="1">
      <alignment horizontal="center"/>
    </xf>
    <xf numFmtId="0" fontId="8" fillId="4" borderId="35" xfId="8" applyFont="1" applyFill="1" applyBorder="1" applyAlignment="1" applyProtection="1">
      <alignment horizontal="center"/>
    </xf>
    <xf numFmtId="0" fontId="8" fillId="4" borderId="44" xfId="8" applyFont="1" applyFill="1" applyBorder="1" applyAlignment="1" applyProtection="1">
      <alignment horizontal="center"/>
    </xf>
    <xf numFmtId="0" fontId="8" fillId="4" borderId="36" xfId="8" applyFont="1" applyFill="1" applyBorder="1" applyAlignment="1" applyProtection="1">
      <alignment horizontal="center"/>
    </xf>
    <xf numFmtId="0" fontId="14" fillId="6" borderId="11" xfId="8" applyFill="1" applyBorder="1" applyAlignment="1">
      <alignment horizontal="center"/>
    </xf>
    <xf numFmtId="0" fontId="14" fillId="6" borderId="10" xfId="8" applyFill="1" applyBorder="1" applyAlignment="1">
      <alignment horizontal="center"/>
    </xf>
    <xf numFmtId="0" fontId="14" fillId="6" borderId="25" xfId="8" applyFill="1" applyBorder="1" applyAlignment="1">
      <alignment horizontal="center"/>
    </xf>
    <xf numFmtId="0" fontId="0" fillId="0" borderId="14" xfId="0" applyBorder="1" applyAlignment="1" applyProtection="1">
      <alignment horizontal="center"/>
    </xf>
    <xf numFmtId="0" fontId="0" fillId="0" borderId="0" xfId="0" applyBorder="1" applyAlignment="1" applyProtection="1">
      <alignment horizontal="center"/>
    </xf>
    <xf numFmtId="0" fontId="25" fillId="3" borderId="9" xfId="2" applyFont="1" applyFill="1" applyBorder="1" applyAlignment="1" applyProtection="1">
      <alignment horizontal="center" vertical="center"/>
    </xf>
    <xf numFmtId="0" fontId="7" fillId="3" borderId="8" xfId="2" applyFont="1" applyFill="1" applyBorder="1" applyAlignment="1" applyProtection="1">
      <alignment horizontal="center" vertical="center"/>
    </xf>
    <xf numFmtId="0" fontId="7" fillId="3" borderId="5" xfId="2" applyFont="1" applyFill="1" applyBorder="1" applyAlignment="1" applyProtection="1">
      <alignment horizontal="center" vertical="center"/>
    </xf>
    <xf numFmtId="0" fontId="7" fillId="3" borderId="2" xfId="2" applyFont="1" applyFill="1" applyBorder="1" applyAlignment="1" applyProtection="1">
      <alignment horizontal="center" vertical="center"/>
    </xf>
    <xf numFmtId="0" fontId="10" fillId="3" borderId="11" xfId="2" applyFont="1" applyFill="1" applyBorder="1" applyAlignment="1" applyProtection="1">
      <alignment horizontal="center" vertical="center"/>
    </xf>
    <xf numFmtId="0" fontId="13" fillId="0" borderId="30" xfId="0" applyFont="1" applyBorder="1" applyAlignment="1" applyProtection="1">
      <alignment horizontal="center"/>
    </xf>
    <xf numFmtId="0" fontId="13" fillId="0" borderId="12" xfId="0" applyFont="1" applyBorder="1" applyAlignment="1" applyProtection="1">
      <alignment horizontal="center"/>
    </xf>
    <xf numFmtId="44" fontId="0" fillId="0" borderId="39" xfId="3" applyFont="1" applyFill="1" applyBorder="1" applyAlignment="1" applyProtection="1">
      <alignment horizontal="center"/>
    </xf>
    <xf numFmtId="44" fontId="0" fillId="0" borderId="35" xfId="3" applyFont="1" applyFill="1" applyBorder="1" applyAlignment="1" applyProtection="1">
      <alignment horizontal="center"/>
    </xf>
    <xf numFmtId="43" fontId="0" fillId="0" borderId="21" xfId="4" applyFont="1" applyFill="1" applyBorder="1" applyAlignment="1" applyProtection="1">
      <alignment horizontal="center"/>
    </xf>
    <xf numFmtId="43" fontId="0" fillId="0" borderId="23" xfId="4" applyFont="1" applyFill="1" applyBorder="1" applyAlignment="1" applyProtection="1">
      <alignment horizontal="center"/>
    </xf>
    <xf numFmtId="44" fontId="0" fillId="0" borderId="40" xfId="3" applyFont="1" applyFill="1" applyBorder="1" applyAlignment="1" applyProtection="1">
      <alignment horizontal="center"/>
    </xf>
    <xf numFmtId="44" fontId="0" fillId="0" borderId="41" xfId="3" applyFont="1" applyFill="1" applyBorder="1" applyAlignment="1" applyProtection="1">
      <alignment horizontal="center"/>
    </xf>
    <xf numFmtId="0" fontId="0" fillId="0" borderId="21" xfId="0" applyBorder="1" applyAlignment="1" applyProtection="1">
      <alignment horizontal="center"/>
    </xf>
    <xf numFmtId="0" fontId="0" fillId="0" borderId="23" xfId="0" applyBorder="1" applyAlignment="1" applyProtection="1">
      <alignment horizontal="center"/>
    </xf>
    <xf numFmtId="0" fontId="0" fillId="0" borderId="22" xfId="0" applyBorder="1" applyAlignment="1" applyProtection="1">
      <alignment horizontal="center"/>
    </xf>
  </cellXfs>
  <cellStyles count="10">
    <cellStyle name="Comma" xfId="1" builtinId="3"/>
    <cellStyle name="Comma 2" xfId="4"/>
    <cellStyle name="Currency" xfId="6" builtinId="4"/>
    <cellStyle name="Currency 2" xfId="3"/>
    <cellStyle name="Followed Hyperlink" xfId="9" builtinId="9" hidden="1"/>
    <cellStyle name="Hyperlink" xfId="8" builtinId="8"/>
    <cellStyle name="Normal" xfId="0" builtinId="0"/>
    <cellStyle name="Normal 2" xfId="2"/>
    <cellStyle name="Percent" xfId="7" builtinId="5"/>
    <cellStyle name="Percent 2" xfId="5"/>
  </cellStyles>
  <dxfs count="7">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9" defaultPivotStyle="PivotStyleLight16"/>
  <colors>
    <mruColors>
      <color rgb="FFDCE6F2"/>
      <color rgb="FFCCFFCC"/>
      <color rgb="FF95B3D7"/>
      <color rgb="FFEEECE1"/>
      <color rgb="FF0000FF"/>
      <color rgb="FFFFCC99"/>
      <color rgb="FF000066"/>
      <color rgb="FFCCFFFF"/>
      <color rgb="FF00CCFF"/>
      <color rgb="FF0061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xt.vt.edu/" TargetMode="External"/><Relationship Id="rId2" Type="http://schemas.openxmlformats.org/officeDocument/2006/relationships/hyperlink" Target="#Inputs!B5"/><Relationship Id="rId1" Type="http://schemas.openxmlformats.org/officeDocument/2006/relationships/hyperlink" Target="#Intro!A1"/><Relationship Id="rId6" Type="http://schemas.openxmlformats.org/officeDocument/2006/relationships/image" Target="../media/image2.jpg"/><Relationship Id="rId5" Type="http://schemas.openxmlformats.org/officeDocument/2006/relationships/hyperlink" Target="http://www.cals.vt.edu/" TargetMode="External"/><Relationship Id="rId4"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Inputs!B56"/><Relationship Id="rId7" Type="http://schemas.openxmlformats.org/officeDocument/2006/relationships/image" Target="../media/image6.jpg"/><Relationship Id="rId2" Type="http://schemas.openxmlformats.org/officeDocument/2006/relationships/hyperlink" Target="#Inputs!E220"/><Relationship Id="rId1" Type="http://schemas.openxmlformats.org/officeDocument/2006/relationships/hyperlink" Target="#Inputs!B5"/><Relationship Id="rId6" Type="http://schemas.openxmlformats.org/officeDocument/2006/relationships/image" Target="../media/image5.jpg"/><Relationship Id="rId5" Type="http://schemas.openxmlformats.org/officeDocument/2006/relationships/image" Target="../media/image4.jpg"/><Relationship Id="rId4"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hyperlink" Target="#Budget!A40"/><Relationship Id="rId1" Type="http://schemas.openxmlformats.org/officeDocument/2006/relationships/hyperlink" Target="#Budget!B6"/></Relationships>
</file>

<file path=xl/drawings/_rels/drawing4.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jpg"/><Relationship Id="rId1" Type="http://schemas.openxmlformats.org/officeDocument/2006/relationships/hyperlink" Target="#Summary!D5"/></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37690</xdr:rowOff>
    </xdr:from>
    <xdr:to>
      <xdr:col>10</xdr:col>
      <xdr:colOff>590550</xdr:colOff>
      <xdr:row>15</xdr:row>
      <xdr:rowOff>0</xdr:rowOff>
    </xdr:to>
    <xdr:sp macro="" textlink="">
      <xdr:nvSpPr>
        <xdr:cNvPr id="2" name="Rectangle 1"/>
        <xdr:cNvSpPr/>
      </xdr:nvSpPr>
      <xdr:spPr>
        <a:xfrm>
          <a:off x="47625" y="37690"/>
          <a:ext cx="6953250" cy="2819810"/>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baseline="0">
              <a:solidFill>
                <a:sysClr val="windowText" lastClr="000000"/>
              </a:solidFill>
            </a:rPr>
            <a:t>A Hard Cider Apple Budget for Current Growers</a:t>
          </a:r>
        </a:p>
        <a:p>
          <a:pPr algn="ctr"/>
          <a:endParaRPr lang="en-US" sz="1100" baseline="0">
            <a:solidFill>
              <a:sysClr val="windowText" lastClr="000000"/>
            </a:solidFill>
          </a:endParaRPr>
        </a:p>
        <a:p>
          <a:pPr algn="l"/>
          <a:r>
            <a:rPr lang="en-US" sz="1100" baseline="0">
              <a:solidFill>
                <a:sysClr val="windowText" lastClr="000000"/>
              </a:solidFill>
            </a:rPr>
            <a:t>The purpose of this budget is to outline the major revenues and expenses that current apple growers would face if they choose to produce hard cider apple varieties and to support the estimation of farm-level cider apple net returns. The budget gives estimated costs for an sample situation and is designed so that growers can make adjustments to fit their specific operations. After the input section is adjusted, this budget gives an estimate of the annual and cumulative net income before taxes on a per acre or per block basis, as well as the net present value of the investment. Sources for the example estimates are listed in the references tab.</a:t>
          </a:r>
        </a:p>
        <a:p>
          <a:pPr algn="l"/>
          <a:endParaRPr lang="en-US" sz="1100" b="1" u="sng" baseline="0">
            <a:solidFill>
              <a:sysClr val="windowText" lastClr="000000"/>
            </a:solidFill>
          </a:endParaRPr>
        </a:p>
        <a:p>
          <a:pPr algn="l"/>
          <a:r>
            <a:rPr lang="en-US" sz="1100" b="0" u="none" baseline="0">
              <a:solidFill>
                <a:sysClr val="windowText" lastClr="000000"/>
              </a:solidFill>
            </a:rPr>
            <a:t>This budget's estimates are examples only and are not intended to be representative of all operations and situations. The budget's utility is in allowing current apple growers to make changes based on their operations. Thus, this analysis is not designed for startups but rather for estimating the costs of an ongoing operation. Although startups might benefit from viewing the budget, they would require closer analysis of the total costs of the farm operation (i.e., a more detailed look at </a:t>
          </a:r>
          <a:r>
            <a:rPr lang="en-US" sz="1100" baseline="0">
              <a:solidFill>
                <a:sysClr val="windowText" lastClr="000000"/>
              </a:solidFill>
              <a:effectLst/>
              <a:latin typeface="+mn-lt"/>
              <a:ea typeface="+mn-ea"/>
              <a:cs typeface="+mn-cs"/>
            </a:rPr>
            <a:t>the costs of machinery, equipment, buildings, land, etc.).</a:t>
          </a:r>
          <a:endParaRPr lang="en-US" sz="1100" b="0" u="none" baseline="0">
            <a:solidFill>
              <a:sysClr val="windowText" lastClr="000000"/>
            </a:solidFill>
          </a:endParaRPr>
        </a:p>
      </xdr:txBody>
    </xdr:sp>
    <xdr:clientData/>
  </xdr:twoCellAnchor>
  <xdr:oneCellAnchor>
    <xdr:from>
      <xdr:col>15</xdr:col>
      <xdr:colOff>333375</xdr:colOff>
      <xdr:row>21</xdr:row>
      <xdr:rowOff>19050</xdr:rowOff>
    </xdr:from>
    <xdr:ext cx="184731" cy="264560"/>
    <xdr:sp macro="" textlink="">
      <xdr:nvSpPr>
        <xdr:cNvPr id="3" name="TextBox 2"/>
        <xdr:cNvSpPr txBox="1"/>
      </xdr:nvSpPr>
      <xdr:spPr>
        <a:xfrm>
          <a:off x="9477375"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38100</xdr:colOff>
      <xdr:row>112</xdr:row>
      <xdr:rowOff>28575</xdr:rowOff>
    </xdr:from>
    <xdr:to>
      <xdr:col>6</xdr:col>
      <xdr:colOff>0</xdr:colOff>
      <xdr:row>120</xdr:row>
      <xdr:rowOff>38100</xdr:rowOff>
    </xdr:to>
    <xdr:sp macro="" textlink="">
      <xdr:nvSpPr>
        <xdr:cNvPr id="4" name="Rectangle 3">
          <a:hlinkClick xmlns:r="http://schemas.openxmlformats.org/officeDocument/2006/relationships" r:id="rId1"/>
        </xdr:cNvPr>
        <xdr:cNvSpPr/>
      </xdr:nvSpPr>
      <xdr:spPr>
        <a:xfrm>
          <a:off x="38100" y="21383625"/>
          <a:ext cx="3933825" cy="1533525"/>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Q. What just happened?</a:t>
          </a:r>
        </a:p>
        <a:p>
          <a:pPr algn="ctr"/>
          <a:endParaRPr lang="en-US" sz="1100">
            <a:solidFill>
              <a:sysClr val="windowText" lastClr="000000"/>
            </a:solidFill>
          </a:endParaRPr>
        </a:p>
        <a:p>
          <a:pPr algn="l"/>
          <a:r>
            <a:rPr lang="en-US" sz="1100" b="1">
              <a:solidFill>
                <a:sysClr val="windowText" lastClr="000000"/>
              </a:solidFill>
            </a:rPr>
            <a:t>A. </a:t>
          </a:r>
          <a:r>
            <a:rPr lang="en-US" sz="1100">
              <a:solidFill>
                <a:sysClr val="windowText" lastClr="000000"/>
              </a:solidFill>
            </a:rPr>
            <a:t>Clicking</a:t>
          </a:r>
          <a:r>
            <a:rPr lang="en-US" sz="1100" baseline="0">
              <a:solidFill>
                <a:sysClr val="windowText" lastClr="000000"/>
              </a:solidFill>
            </a:rPr>
            <a:t> on the underlined text</a:t>
          </a:r>
          <a:r>
            <a:rPr lang="en-US" sz="1100">
              <a:solidFill>
                <a:sysClr val="windowText" lastClr="000000"/>
              </a:solidFill>
            </a:rPr>
            <a:t> takes</a:t>
          </a:r>
          <a:r>
            <a:rPr lang="en-US" sz="1100" baseline="0">
              <a:solidFill>
                <a:sysClr val="windowText" lastClr="000000"/>
              </a:solidFill>
            </a:rPr>
            <a:t> you to boxes like this one with a more detailed explanation of the corresponding area. Clicking anywhere in the box will take you back.</a:t>
          </a:r>
        </a:p>
        <a:p>
          <a:pPr algn="l"/>
          <a:endParaRPr lang="en-US" sz="110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introduction.</a:t>
          </a:r>
        </a:p>
      </xdr:txBody>
    </xdr:sp>
    <xdr:clientData/>
  </xdr:twoCellAnchor>
  <xdr:twoCellAnchor>
    <xdr:from>
      <xdr:col>3</xdr:col>
      <xdr:colOff>28576</xdr:colOff>
      <xdr:row>37</xdr:row>
      <xdr:rowOff>38100</xdr:rowOff>
    </xdr:from>
    <xdr:to>
      <xdr:col>7</xdr:col>
      <xdr:colOff>600076</xdr:colOff>
      <xdr:row>38</xdr:row>
      <xdr:rowOff>142875</xdr:rowOff>
    </xdr:to>
    <xdr:sp macro="" textlink="">
      <xdr:nvSpPr>
        <xdr:cNvPr id="5" name="Rectangle 4">
          <a:hlinkClick xmlns:r="http://schemas.openxmlformats.org/officeDocument/2006/relationships" r:id="rId2"/>
        </xdr:cNvPr>
        <xdr:cNvSpPr/>
      </xdr:nvSpPr>
      <xdr:spPr>
        <a:xfrm>
          <a:off x="2066926" y="7086600"/>
          <a:ext cx="3009900" cy="295275"/>
        </a:xfrm>
        <a:prstGeom prst="rect">
          <a:avLst/>
        </a:prstGeom>
        <a:solidFill>
          <a:srgbClr val="DCE6F2"/>
        </a:solidFill>
        <a:ln w="3175">
          <a:solidFill>
            <a:sysClr val="windowText" lastClr="00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 to begin</a:t>
          </a:r>
        </a:p>
      </xdr:txBody>
    </xdr:sp>
    <xdr:clientData/>
  </xdr:twoCellAnchor>
  <xdr:twoCellAnchor>
    <xdr:from>
      <xdr:col>10</xdr:col>
      <xdr:colOff>123825</xdr:colOff>
      <xdr:row>21</xdr:row>
      <xdr:rowOff>47626</xdr:rowOff>
    </xdr:from>
    <xdr:to>
      <xdr:col>10</xdr:col>
      <xdr:colOff>542925</xdr:colOff>
      <xdr:row>21</xdr:row>
      <xdr:rowOff>133350</xdr:rowOff>
    </xdr:to>
    <xdr:cxnSp macro="">
      <xdr:nvCxnSpPr>
        <xdr:cNvPr id="6" name="Straight Arrow Connector 5"/>
        <xdr:cNvCxnSpPr/>
      </xdr:nvCxnSpPr>
      <xdr:spPr>
        <a:xfrm flipV="1">
          <a:off x="6219825" y="2714626"/>
          <a:ext cx="419100" cy="8572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432747</xdr:colOff>
      <xdr:row>7</xdr:row>
      <xdr:rowOff>33865</xdr:rowOff>
    </xdr:from>
    <xdr:to>
      <xdr:col>16</xdr:col>
      <xdr:colOff>12250</xdr:colOff>
      <xdr:row>13</xdr:row>
      <xdr:rowOff>127000</xdr:rowOff>
    </xdr:to>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8255947" y="1278465"/>
          <a:ext cx="2945003" cy="1159935"/>
        </a:xfrm>
        <a:prstGeom prst="rect">
          <a:avLst/>
        </a:prstGeom>
      </xdr:spPr>
    </xdr:pic>
    <xdr:clientData/>
  </xdr:twoCellAnchor>
  <xdr:twoCellAnchor editAs="oneCell">
    <xdr:from>
      <xdr:col>11</xdr:col>
      <xdr:colOff>253584</xdr:colOff>
      <xdr:row>1</xdr:row>
      <xdr:rowOff>25400</xdr:rowOff>
    </xdr:from>
    <xdr:to>
      <xdr:col>16</xdr:col>
      <xdr:colOff>6358</xdr:colOff>
      <xdr:row>6</xdr:row>
      <xdr:rowOff>76200</xdr:rowOff>
    </xdr:to>
    <xdr:pic>
      <xdr:nvPicPr>
        <xdr:cNvPr id="8" name="Picture 7" descr="VT_marn_cmyk_shld_AG® copy.jpg">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076784" y="203200"/>
          <a:ext cx="3118274" cy="939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38099</xdr:colOff>
      <xdr:row>124</xdr:row>
      <xdr:rowOff>152399</xdr:rowOff>
    </xdr:from>
    <xdr:to>
      <xdr:col>7</xdr:col>
      <xdr:colOff>676275</xdr:colOff>
      <xdr:row>153</xdr:row>
      <xdr:rowOff>123825</xdr:rowOff>
    </xdr:to>
    <xdr:sp macro="" textlink="">
      <xdr:nvSpPr>
        <xdr:cNvPr id="2" name="Rectangle 1">
          <a:hlinkClick xmlns:r="http://schemas.openxmlformats.org/officeDocument/2006/relationships" r:id="rId1"/>
        </xdr:cNvPr>
        <xdr:cNvSpPr/>
      </xdr:nvSpPr>
      <xdr:spPr>
        <a:xfrm>
          <a:off x="2638424" y="22898099"/>
          <a:ext cx="4924426" cy="4667251"/>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Q. How are spraying costs estimated?</a:t>
          </a:r>
        </a:p>
        <a:p>
          <a:pPr algn="ctr"/>
          <a:endParaRPr lang="en-US" sz="1100">
            <a:solidFill>
              <a:sysClr val="windowText" lastClr="000000"/>
            </a:solidFill>
          </a:endParaRPr>
        </a:p>
        <a:p>
          <a:pPr algn="l"/>
          <a:r>
            <a:rPr lang="en-US" sz="1100" b="1" baseline="0">
              <a:solidFill>
                <a:sysClr val="windowText" lastClr="000000"/>
              </a:solidFill>
            </a:rPr>
            <a:t>A. </a:t>
          </a:r>
          <a:r>
            <a:rPr lang="en-US" sz="1100" baseline="0">
              <a:solidFill>
                <a:sysClr val="windowText" lastClr="000000"/>
              </a:solidFill>
            </a:rPr>
            <a:t>Spraying costs are highly variable between operations and depend on site conditions, cultivar, management styles, etc. These estimates are not intended to be representative of all farms but as examples that can be modified to fit a specific operation.</a:t>
          </a:r>
        </a:p>
        <a:p>
          <a:pPr algn="l"/>
          <a:endParaRPr lang="en-US" sz="1100" baseline="0">
            <a:solidFill>
              <a:sysClr val="windowText" lastClr="000000"/>
            </a:solidFill>
          </a:endParaRPr>
        </a:p>
        <a:p>
          <a:pPr algn="l"/>
          <a:r>
            <a:rPr lang="en-US" sz="1100" baseline="0">
              <a:solidFill>
                <a:sysClr val="windowText" lastClr="000000"/>
              </a:solidFill>
            </a:rPr>
            <a:t>The budget separates out the material, machinery, and labor costs of spraying. For each spray type, there is an input cell for the annual number of dosage equivalent sprays per acre and the average material cost per spray. These two fields are multiplied together in the budget to get the annual estimated material cost per spray type. </a:t>
          </a:r>
        </a:p>
        <a:p>
          <a:pPr algn="l"/>
          <a:endParaRPr lang="en-US" sz="1100" baseline="0">
            <a:solidFill>
              <a:sysClr val="windowText" lastClr="000000"/>
            </a:solidFill>
          </a:endParaRPr>
        </a:p>
        <a:p>
          <a:pPr algn="l"/>
          <a:r>
            <a:rPr lang="en-US" sz="1100" baseline="0">
              <a:solidFill>
                <a:sysClr val="windowText" lastClr="000000"/>
              </a:solidFill>
            </a:rPr>
            <a:t>To account for tank mixing of sprays, there are separate input cells for the variable machinery cost per spray and the number of spray trips per acre per year. These two fields are multiplied together to give an estimate of the annual variable machinery cost of spraying.</a:t>
          </a:r>
        </a:p>
        <a:p>
          <a:pPr algn="l"/>
          <a:endParaRPr lang="en-US" sz="1100" baseline="0">
            <a:solidFill>
              <a:sysClr val="windowText" lastClr="000000"/>
            </a:solidFill>
          </a:endParaRPr>
        </a:p>
        <a:p>
          <a:pPr algn="l"/>
          <a:r>
            <a:rPr lang="en-US" sz="1100" baseline="0">
              <a:solidFill>
                <a:sysClr val="windowText" lastClr="000000"/>
              </a:solidFill>
            </a:rPr>
            <a:t>In the example estimates, the labor costs of spraying are assumed to be included in the aggregate labor estimate. If this format works well for you, simply update the spray and labor estimates to fit your operation and situation. If you think about your spray costs in a different way (e.g., estimates that combine materials, machinery, and labor), you have the capability to input costs based on your method and simply zero out any unused cells. </a:t>
          </a:r>
        </a:p>
        <a:p>
          <a:pPr algn="l"/>
          <a:endParaRPr lang="en-US" sz="110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budget.</a:t>
          </a:r>
        </a:p>
      </xdr:txBody>
    </xdr:sp>
    <xdr:clientData/>
  </xdr:twoCellAnchor>
  <xdr:twoCellAnchor>
    <xdr:from>
      <xdr:col>1</xdr:col>
      <xdr:colOff>66675</xdr:colOff>
      <xdr:row>72</xdr:row>
      <xdr:rowOff>190499</xdr:rowOff>
    </xdr:from>
    <xdr:to>
      <xdr:col>6</xdr:col>
      <xdr:colOff>647700</xdr:colOff>
      <xdr:row>76</xdr:row>
      <xdr:rowOff>57150</xdr:rowOff>
    </xdr:to>
    <xdr:sp macro="" textlink="">
      <xdr:nvSpPr>
        <xdr:cNvPr id="3" name="Rectangle 2">
          <a:hlinkClick xmlns:r="http://schemas.openxmlformats.org/officeDocument/2006/relationships" r:id="rId2"/>
        </xdr:cNvPr>
        <xdr:cNvSpPr/>
      </xdr:nvSpPr>
      <xdr:spPr>
        <a:xfrm>
          <a:off x="2667000" y="14001749"/>
          <a:ext cx="4152900" cy="628651"/>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u="none" baseline="0">
              <a:solidFill>
                <a:sysClr val="windowText" lastClr="000000"/>
              </a:solidFill>
            </a:rPr>
            <a:t>Want to know how to make a change and quickly fill in the new estimate across multiple years?</a:t>
          </a:r>
        </a:p>
        <a:p>
          <a:pPr algn="ctr"/>
          <a:r>
            <a:rPr lang="en-US" sz="1100" b="0" u="sng" baseline="0">
              <a:solidFill>
                <a:srgbClr val="0000FF"/>
              </a:solidFill>
            </a:rPr>
            <a:t> Click here to jump to an explanation.</a:t>
          </a:r>
        </a:p>
      </xdr:txBody>
    </xdr:sp>
    <xdr:clientData/>
  </xdr:twoCellAnchor>
  <xdr:twoCellAnchor>
    <xdr:from>
      <xdr:col>1</xdr:col>
      <xdr:colOff>66675</xdr:colOff>
      <xdr:row>77</xdr:row>
      <xdr:rowOff>19049</xdr:rowOff>
    </xdr:from>
    <xdr:to>
      <xdr:col>6</xdr:col>
      <xdr:colOff>647700</xdr:colOff>
      <xdr:row>81</xdr:row>
      <xdr:rowOff>95250</xdr:rowOff>
    </xdr:to>
    <xdr:sp macro="" textlink="">
      <xdr:nvSpPr>
        <xdr:cNvPr id="4" name="Rectangle 3"/>
        <xdr:cNvSpPr/>
      </xdr:nvSpPr>
      <xdr:spPr>
        <a:xfrm>
          <a:off x="2667000" y="14782799"/>
          <a:ext cx="4152900" cy="838201"/>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baseline="0">
              <a:solidFill>
                <a:sysClr val="windowText" lastClr="000000"/>
              </a:solidFill>
            </a:rPr>
            <a:t>Note: </a:t>
          </a:r>
          <a:r>
            <a:rPr lang="en-US" sz="1100" b="0" baseline="0">
              <a:solidFill>
                <a:sysClr val="windowText" lastClr="000000"/>
              </a:solidFill>
            </a:rPr>
            <a:t>Don't be worried about making changes. Y</a:t>
          </a:r>
          <a:r>
            <a:rPr kumimoji="0" lang="en-US" sz="1100" b="0" i="0" u="none" strike="noStrike" kern="0" cap="none" spc="0" normalizeH="0" baseline="0" noProof="0">
              <a:ln>
                <a:noFill/>
              </a:ln>
              <a:solidFill>
                <a:sysClr val="windowText" lastClr="000000"/>
              </a:solidFill>
              <a:effectLst/>
              <a:uLnTx/>
              <a:uFillTx/>
              <a:latin typeface="+mn-lt"/>
              <a:ea typeface="+mn-ea"/>
              <a:cs typeface="+mn-cs"/>
            </a:rPr>
            <a:t>ou can always view the example estimates on the "default example estimates" page; if you want to quickly revert to the original settings after making changes, you can always download the budget again. </a:t>
          </a:r>
          <a:endParaRPr lang="en-US" sz="1100" b="1" baseline="0">
            <a:solidFill>
              <a:sysClr val="windowText" lastClr="000000"/>
            </a:solidFill>
          </a:endParaRPr>
        </a:p>
      </xdr:txBody>
    </xdr:sp>
    <xdr:clientData/>
  </xdr:twoCellAnchor>
  <xdr:twoCellAnchor>
    <xdr:from>
      <xdr:col>0</xdr:col>
      <xdr:colOff>2976244</xdr:colOff>
      <xdr:row>199</xdr:row>
      <xdr:rowOff>149222</xdr:rowOff>
    </xdr:from>
    <xdr:to>
      <xdr:col>12</xdr:col>
      <xdr:colOff>792404</xdr:colOff>
      <xdr:row>263</xdr:row>
      <xdr:rowOff>111760</xdr:rowOff>
    </xdr:to>
    <xdr:sp macro="" textlink="">
      <xdr:nvSpPr>
        <xdr:cNvPr id="6" name="Rectangle 5">
          <a:hlinkClick xmlns:r="http://schemas.openxmlformats.org/officeDocument/2006/relationships" r:id="rId3"/>
        </xdr:cNvPr>
        <xdr:cNvSpPr>
          <a:spLocks noChangeAspect="1"/>
        </xdr:cNvSpPr>
      </xdr:nvSpPr>
      <xdr:spPr>
        <a:xfrm>
          <a:off x="2976244" y="33514662"/>
          <a:ext cx="9733840" cy="9787258"/>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en-US" sz="1100" b="1" i="0" u="none" strike="noStrike" kern="0" cap="none" spc="0" normalizeH="0" baseline="0" noProof="0">
              <a:ln>
                <a:noFill/>
              </a:ln>
              <a:solidFill>
                <a:sysClr val="windowText" lastClr="000000"/>
              </a:solidFill>
              <a:effectLst/>
              <a:uLnTx/>
              <a:uFillTx/>
              <a:latin typeface="+mn-lt"/>
              <a:ea typeface="+mn-ea"/>
              <a:cs typeface="+mn-cs"/>
            </a:rPr>
            <a:t>Q. I just made a change to a cell. How do I quickly fill in this new estimate across multiple years?</a:t>
          </a: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r>
            <a:rPr kumimoji="0" lang="en-US" sz="1100" b="1" i="0" u="none" strike="noStrike" kern="0" cap="none" spc="0" normalizeH="0" baseline="0" noProof="0">
              <a:ln>
                <a:noFill/>
              </a:ln>
              <a:solidFill>
                <a:sysClr val="windowText" lastClr="000000"/>
              </a:solidFill>
              <a:effectLst/>
              <a:uLnTx/>
              <a:uFillTx/>
              <a:latin typeface="+mn-lt"/>
              <a:ea typeface="+mn-ea"/>
              <a:cs typeface="+mn-cs"/>
            </a:rPr>
            <a:t>A.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Let's say you've just changed the Year 1 average return per bushel to $12.00, and you want to quickly make that same change across multiple years. Here's how you do it:</a:t>
          </a: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0" lang="en-US" sz="1100" b="0" i="0" u="none" strike="noStrike" kern="0" cap="none" spc="0" normalizeH="0" baseline="0" noProof="0">
              <a:ln>
                <a:noFill/>
              </a:ln>
              <a:solidFill>
                <a:sysClr val="windowText" lastClr="000000"/>
              </a:solidFill>
              <a:effectLst/>
              <a:uLnTx/>
              <a:uFillTx/>
              <a:latin typeface="+mn-lt"/>
              <a:ea typeface="+mn-ea"/>
              <a:cs typeface="+mn-cs"/>
            </a:rPr>
            <a:t>That's it! Feel free to experiment with the example cells below.</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budget.</a:t>
          </a:r>
        </a:p>
        <a:p>
          <a:pPr algn="l"/>
          <a:endParaRPr kumimoji="0" lang="en-US" sz="1100" b="1" i="0" u="none"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0" lang="en-US" sz="1100" b="1" i="0" u="none" strike="noStrike" kern="0" cap="none" spc="0" normalizeH="0" baseline="0" noProof="0">
              <a:ln>
                <a:noFill/>
              </a:ln>
              <a:solidFill>
                <a:sysClr val="windowText" lastClr="000000"/>
              </a:solidFill>
              <a:effectLst/>
              <a:uLnTx/>
              <a:uFillTx/>
              <a:latin typeface="+mn-lt"/>
              <a:ea typeface="+mn-ea"/>
              <a:cs typeface="+mn-cs"/>
            </a:rPr>
            <a:t> </a:t>
          </a:r>
          <a:endParaRPr lang="en-US" sz="1100" b="1" baseline="0">
            <a:solidFill>
              <a:sysClr val="windowText" lastClr="000000"/>
            </a:solidFill>
          </a:endParaRPr>
        </a:p>
      </xdr:txBody>
    </xdr:sp>
    <xdr:clientData/>
  </xdr:twoCellAnchor>
  <xdr:twoCellAnchor editAs="oneCell">
    <xdr:from>
      <xdr:col>1</xdr:col>
      <xdr:colOff>238125</xdr:colOff>
      <xdr:row>211</xdr:row>
      <xdr:rowOff>33338</xdr:rowOff>
    </xdr:from>
    <xdr:to>
      <xdr:col>11</xdr:col>
      <xdr:colOff>704850</xdr:colOff>
      <xdr:row>215</xdr:row>
      <xdr:rowOff>138112</xdr:rowOff>
    </xdr:to>
    <xdr:pic>
      <xdr:nvPicPr>
        <xdr:cNvPr id="10" name="Picture 9">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838450" y="37095113"/>
          <a:ext cx="7610475" cy="752474"/>
        </a:xfrm>
        <a:prstGeom prst="rect">
          <a:avLst/>
        </a:prstGeom>
        <a:ln>
          <a:solidFill>
            <a:sysClr val="windowText" lastClr="000000"/>
          </a:solidFill>
        </a:ln>
      </xdr:spPr>
    </xdr:pic>
    <xdr:clientData/>
  </xdr:twoCellAnchor>
  <xdr:twoCellAnchor editAs="oneCell">
    <xdr:from>
      <xdr:col>1</xdr:col>
      <xdr:colOff>247650</xdr:colOff>
      <xdr:row>225</xdr:row>
      <xdr:rowOff>33338</xdr:rowOff>
    </xdr:from>
    <xdr:to>
      <xdr:col>12</xdr:col>
      <xdr:colOff>0</xdr:colOff>
      <xdr:row>229</xdr:row>
      <xdr:rowOff>138112</xdr:rowOff>
    </xdr:to>
    <xdr:pic>
      <xdr:nvPicPr>
        <xdr:cNvPr id="12" name="Picture 11">
          <a:hlinkClick xmlns:r="http://schemas.openxmlformats.org/officeDocument/2006/relationships" r:id="rId3"/>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847975" y="39390638"/>
          <a:ext cx="7610475" cy="752474"/>
        </a:xfrm>
        <a:prstGeom prst="rect">
          <a:avLst/>
        </a:prstGeom>
        <a:ln>
          <a:solidFill>
            <a:sysClr val="windowText" lastClr="000000"/>
          </a:solidFill>
        </a:ln>
      </xdr:spPr>
    </xdr:pic>
    <xdr:clientData/>
  </xdr:twoCellAnchor>
  <xdr:twoCellAnchor editAs="oneCell">
    <xdr:from>
      <xdr:col>1</xdr:col>
      <xdr:colOff>247650</xdr:colOff>
      <xdr:row>239</xdr:row>
      <xdr:rowOff>43374</xdr:rowOff>
    </xdr:from>
    <xdr:to>
      <xdr:col>12</xdr:col>
      <xdr:colOff>0</xdr:colOff>
      <xdr:row>244</xdr:row>
      <xdr:rowOff>51875</xdr:rowOff>
    </xdr:to>
    <xdr:pic>
      <xdr:nvPicPr>
        <xdr:cNvPr id="13" name="Picture 12">
          <a:hlinkClick xmlns:r="http://schemas.openxmlformats.org/officeDocument/2006/relationships" r:id="rId3"/>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847975" y="41667624"/>
          <a:ext cx="7610475" cy="818126"/>
        </a:xfrm>
        <a:prstGeom prst="rect">
          <a:avLst/>
        </a:prstGeom>
        <a:ln>
          <a:solidFill>
            <a:sysClr val="windowText" lastClr="000000"/>
          </a:solidFill>
        </a:ln>
      </xdr:spPr>
    </xdr:pic>
    <xdr:clientData/>
  </xdr:twoCellAnchor>
  <xdr:twoCellAnchor editAs="oneCell">
    <xdr:from>
      <xdr:col>1</xdr:col>
      <xdr:colOff>238125</xdr:colOff>
      <xdr:row>252</xdr:row>
      <xdr:rowOff>3821</xdr:rowOff>
    </xdr:from>
    <xdr:to>
      <xdr:col>12</xdr:col>
      <xdr:colOff>9525</xdr:colOff>
      <xdr:row>256</xdr:row>
      <xdr:rowOff>110479</xdr:rowOff>
    </xdr:to>
    <xdr:pic>
      <xdr:nvPicPr>
        <xdr:cNvPr id="14" name="Picture 13">
          <a:hlinkClick xmlns:r="http://schemas.openxmlformats.org/officeDocument/2006/relationships" r:id="rId3"/>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838450" y="43733096"/>
          <a:ext cx="7629525" cy="754358"/>
        </a:xfrm>
        <a:prstGeom prst="rect">
          <a:avLst/>
        </a:prstGeom>
        <a:ln>
          <a:solidFill>
            <a:sysClr val="windowText" lastClr="000000"/>
          </a:solidFill>
        </a:ln>
      </xdr:spPr>
    </xdr:pic>
    <xdr:clientData/>
  </xdr:twoCellAnchor>
  <xdr:twoCellAnchor>
    <xdr:from>
      <xdr:col>1</xdr:col>
      <xdr:colOff>228600</xdr:colOff>
      <xdr:row>205</xdr:row>
      <xdr:rowOff>152400</xdr:rowOff>
    </xdr:from>
    <xdr:to>
      <xdr:col>4</xdr:col>
      <xdr:colOff>466725</xdr:colOff>
      <xdr:row>210</xdr:row>
      <xdr:rowOff>57150</xdr:rowOff>
    </xdr:to>
    <xdr:sp macro="" textlink="">
      <xdr:nvSpPr>
        <xdr:cNvPr id="8" name="Rectangular Callout 7">
          <a:hlinkClick xmlns:r="http://schemas.openxmlformats.org/officeDocument/2006/relationships" r:id="rId3"/>
        </xdr:cNvPr>
        <xdr:cNvSpPr>
          <a:spLocks noChangeAspect="1"/>
        </xdr:cNvSpPr>
      </xdr:nvSpPr>
      <xdr:spPr>
        <a:xfrm>
          <a:off x="2828925" y="36014025"/>
          <a:ext cx="2381250" cy="742950"/>
        </a:xfrm>
        <a:prstGeom prst="wedgeRectCallout">
          <a:avLst>
            <a:gd name="adj1" fmla="val 70367"/>
            <a:gd name="adj2" fmla="val 110246"/>
          </a:avLst>
        </a:prstGeom>
        <a:solidFill>
          <a:srgbClr val="EEECE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b="1" i="0" baseline="0">
              <a:solidFill>
                <a:sysClr val="windowText" lastClr="000000"/>
              </a:solidFill>
              <a:effectLst/>
              <a:latin typeface="+mn-lt"/>
              <a:ea typeface="+mn-ea"/>
              <a:cs typeface="+mn-cs"/>
            </a:rPr>
            <a:t>Step 1</a:t>
          </a:r>
          <a:r>
            <a:rPr lang="en-US" sz="1100" b="0" i="0" baseline="0">
              <a:solidFill>
                <a:sysClr val="windowText" lastClr="000000"/>
              </a:solidFill>
              <a:effectLst/>
              <a:latin typeface="+mn-lt"/>
              <a:ea typeface="+mn-ea"/>
              <a:cs typeface="+mn-cs"/>
            </a:rPr>
            <a:t>: Select (left click) the modified cell that you want to fill in across multiple years.</a:t>
          </a:r>
          <a:endParaRPr lang="en-US">
            <a:solidFill>
              <a:sysClr val="windowText" lastClr="000000"/>
            </a:solidFill>
            <a:effectLst/>
          </a:endParaRPr>
        </a:p>
        <a:p>
          <a:pPr algn="l"/>
          <a:endParaRPr lang="en-US" sz="1100">
            <a:solidFill>
              <a:sysClr val="windowText" lastClr="000000"/>
            </a:solidFill>
          </a:endParaRPr>
        </a:p>
      </xdr:txBody>
    </xdr:sp>
    <xdr:clientData/>
  </xdr:twoCellAnchor>
  <xdr:twoCellAnchor>
    <xdr:from>
      <xdr:col>1</xdr:col>
      <xdr:colOff>247650</xdr:colOff>
      <xdr:row>218</xdr:row>
      <xdr:rowOff>123825</xdr:rowOff>
    </xdr:from>
    <xdr:to>
      <xdr:col>4</xdr:col>
      <xdr:colOff>485775</xdr:colOff>
      <xdr:row>224</xdr:row>
      <xdr:rowOff>28575</xdr:rowOff>
    </xdr:to>
    <xdr:sp macro="" textlink="">
      <xdr:nvSpPr>
        <xdr:cNvPr id="19" name="Rectangular Callout 18">
          <a:hlinkClick xmlns:r="http://schemas.openxmlformats.org/officeDocument/2006/relationships" r:id="rId3"/>
        </xdr:cNvPr>
        <xdr:cNvSpPr>
          <a:spLocks noChangeAspect="1"/>
        </xdr:cNvSpPr>
      </xdr:nvSpPr>
      <xdr:spPr>
        <a:xfrm>
          <a:off x="2847975" y="38119050"/>
          <a:ext cx="2381250" cy="904875"/>
        </a:xfrm>
        <a:prstGeom prst="wedgeRectCallout">
          <a:avLst>
            <a:gd name="adj1" fmla="val 66767"/>
            <a:gd name="adj2" fmla="val 100806"/>
          </a:avLst>
        </a:prstGeom>
        <a:solidFill>
          <a:srgbClr val="EEECE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Step 2</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Move your cursor to the bottom right corner of the selected cell. The cursor will change shape as shown below.</a:t>
          </a:r>
        </a:p>
        <a:p>
          <a:pPr algn="l"/>
          <a:endParaRPr lang="en-US" sz="1100">
            <a:solidFill>
              <a:sysClr val="windowText" lastClr="000000"/>
            </a:solidFill>
          </a:endParaRPr>
        </a:p>
      </xdr:txBody>
    </xdr:sp>
    <xdr:clientData/>
  </xdr:twoCellAnchor>
  <xdr:twoCellAnchor>
    <xdr:from>
      <xdr:col>1</xdr:col>
      <xdr:colOff>257175</xdr:colOff>
      <xdr:row>233</xdr:row>
      <xdr:rowOff>47625</xdr:rowOff>
    </xdr:from>
    <xdr:to>
      <xdr:col>4</xdr:col>
      <xdr:colOff>495300</xdr:colOff>
      <xdr:row>238</xdr:row>
      <xdr:rowOff>19050</xdr:rowOff>
    </xdr:to>
    <xdr:sp macro="" textlink="">
      <xdr:nvSpPr>
        <xdr:cNvPr id="20" name="Rectangular Callout 19">
          <a:hlinkClick xmlns:r="http://schemas.openxmlformats.org/officeDocument/2006/relationships" r:id="rId3"/>
        </xdr:cNvPr>
        <xdr:cNvSpPr>
          <a:spLocks noChangeAspect="1"/>
        </xdr:cNvSpPr>
      </xdr:nvSpPr>
      <xdr:spPr>
        <a:xfrm>
          <a:off x="2857500" y="40500300"/>
          <a:ext cx="2381250" cy="781050"/>
        </a:xfrm>
        <a:prstGeom prst="wedgeRectCallout">
          <a:avLst>
            <a:gd name="adj1" fmla="val 68367"/>
            <a:gd name="adj2" fmla="val 102911"/>
          </a:avLst>
        </a:prstGeom>
        <a:solidFill>
          <a:srgbClr val="EEECE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Step 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Hold down your left mouse button and drag your cursor across the cells you want to change. </a:t>
          </a:r>
        </a:p>
      </xdr:txBody>
    </xdr:sp>
    <xdr:clientData/>
  </xdr:twoCellAnchor>
  <xdr:twoCellAnchor>
    <xdr:from>
      <xdr:col>1</xdr:col>
      <xdr:colOff>238125</xdr:colOff>
      <xdr:row>247</xdr:row>
      <xdr:rowOff>152400</xdr:rowOff>
    </xdr:from>
    <xdr:to>
      <xdr:col>4</xdr:col>
      <xdr:colOff>476250</xdr:colOff>
      <xdr:row>250</xdr:row>
      <xdr:rowOff>104775</xdr:rowOff>
    </xdr:to>
    <xdr:sp macro="" textlink="">
      <xdr:nvSpPr>
        <xdr:cNvPr id="21" name="Rectangular Callout 20">
          <a:hlinkClick xmlns:r="http://schemas.openxmlformats.org/officeDocument/2006/relationships" r:id="rId3"/>
        </xdr:cNvPr>
        <xdr:cNvSpPr>
          <a:spLocks noChangeAspect="1"/>
        </xdr:cNvSpPr>
      </xdr:nvSpPr>
      <xdr:spPr>
        <a:xfrm>
          <a:off x="2838450" y="42872025"/>
          <a:ext cx="2381250" cy="438150"/>
        </a:xfrm>
        <a:prstGeom prst="wedgeRectCallout">
          <a:avLst>
            <a:gd name="adj1" fmla="val 71167"/>
            <a:gd name="adj2" fmla="val 161607"/>
          </a:avLst>
        </a:prstGeom>
        <a:solidFill>
          <a:srgbClr val="EEECE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Step 4</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Release your mouse button.</a:t>
          </a:r>
        </a:p>
      </xdr:txBody>
    </xdr:sp>
    <xdr:clientData/>
  </xdr:twoCellAnchor>
  <xdr:twoCellAnchor>
    <xdr:from>
      <xdr:col>5</xdr:col>
      <xdr:colOff>657225</xdr:colOff>
      <xdr:row>242</xdr:row>
      <xdr:rowOff>152401</xdr:rowOff>
    </xdr:from>
    <xdr:to>
      <xdr:col>11</xdr:col>
      <xdr:colOff>514350</xdr:colOff>
      <xdr:row>243</xdr:row>
      <xdr:rowOff>47626</xdr:rowOff>
    </xdr:to>
    <xdr:sp macro="" textlink="">
      <xdr:nvSpPr>
        <xdr:cNvPr id="22" name="Right Arrow 21"/>
        <xdr:cNvSpPr/>
      </xdr:nvSpPr>
      <xdr:spPr>
        <a:xfrm>
          <a:off x="6115050" y="42062401"/>
          <a:ext cx="4143375"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594</xdr:row>
      <xdr:rowOff>19050</xdr:rowOff>
    </xdr:from>
    <xdr:to>
      <xdr:col>8</xdr:col>
      <xdr:colOff>695325</xdr:colOff>
      <xdr:row>597</xdr:row>
      <xdr:rowOff>114300</xdr:rowOff>
    </xdr:to>
    <xdr:sp macro="" textlink="">
      <xdr:nvSpPr>
        <xdr:cNvPr id="5" name="Rectangle 4">
          <a:hlinkClick xmlns:r="http://schemas.openxmlformats.org/officeDocument/2006/relationships" r:id="rId1"/>
        </xdr:cNvPr>
        <xdr:cNvSpPr/>
      </xdr:nvSpPr>
      <xdr:spPr>
        <a:xfrm>
          <a:off x="2638425" y="99126675"/>
          <a:ext cx="5657850" cy="581025"/>
        </a:xfrm>
        <a:prstGeom prst="rect">
          <a:avLst/>
        </a:prstGeom>
        <a:solidFill>
          <a:srgbClr val="DCE6F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rPr>
            <a:t>This area</a:t>
          </a:r>
          <a:r>
            <a:rPr lang="en-US" sz="1100" b="1" baseline="0">
              <a:solidFill>
                <a:sysClr val="windowText" lastClr="000000"/>
              </a:solidFill>
            </a:rPr>
            <a:t> of the budget is used to make the input cells change color after they are modified. Did you get here by accident? </a:t>
          </a: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normal input cells.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118</xdr:row>
      <xdr:rowOff>28575</xdr:rowOff>
    </xdr:from>
    <xdr:to>
      <xdr:col>5</xdr:col>
      <xdr:colOff>714375</xdr:colOff>
      <xdr:row>129</xdr:row>
      <xdr:rowOff>133350</xdr:rowOff>
    </xdr:to>
    <xdr:sp macro="" textlink="">
      <xdr:nvSpPr>
        <xdr:cNvPr id="2" name="Rectangle 1">
          <a:hlinkClick xmlns:r="http://schemas.openxmlformats.org/officeDocument/2006/relationships" r:id="rId1"/>
        </xdr:cNvPr>
        <xdr:cNvSpPr/>
      </xdr:nvSpPr>
      <xdr:spPr>
        <a:xfrm>
          <a:off x="2714625" y="18640425"/>
          <a:ext cx="3876675" cy="1885950"/>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Q. How</a:t>
          </a:r>
          <a:r>
            <a:rPr lang="en-US" sz="1100" b="1" baseline="0">
              <a:solidFill>
                <a:sysClr val="windowText" lastClr="000000"/>
              </a:solidFill>
            </a:rPr>
            <a:t> is this budget calculated and what is it for?</a:t>
          </a:r>
          <a:endParaRPr lang="en-US" sz="1100" b="1">
            <a:solidFill>
              <a:sysClr val="windowText" lastClr="000000"/>
            </a:solidFill>
          </a:endParaRPr>
        </a:p>
        <a:p>
          <a:pPr algn="ctr"/>
          <a:endParaRPr lang="en-US" sz="1100">
            <a:solidFill>
              <a:sysClr val="windowText" lastClr="000000"/>
            </a:solidFill>
          </a:endParaRPr>
        </a:p>
        <a:p>
          <a:pPr algn="l"/>
          <a:r>
            <a:rPr lang="en-US" sz="1100" b="1" baseline="0">
              <a:solidFill>
                <a:sysClr val="windowText" lastClr="000000"/>
              </a:solidFill>
            </a:rPr>
            <a:t>A. </a:t>
          </a:r>
          <a:r>
            <a:rPr lang="en-US" sz="1100" baseline="0">
              <a:solidFill>
                <a:sysClr val="windowText" lastClr="000000"/>
              </a:solidFill>
            </a:rPr>
            <a:t>This budget is calculated by multiplying the corresponding per acre prices and quantities from the input page together and then multiplying the resulting per acre costs by the number of acres specified. It is designed to help growers picture the variable costs and revenues associated with producing cider apples on either a per acre or per block basis.</a:t>
          </a:r>
        </a:p>
        <a:p>
          <a:pPr algn="l"/>
          <a:endParaRPr lang="en-US" sz="110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budget.</a:t>
          </a:r>
        </a:p>
      </xdr:txBody>
    </xdr:sp>
    <xdr:clientData/>
  </xdr:twoCellAnchor>
  <xdr:twoCellAnchor>
    <xdr:from>
      <xdr:col>1</xdr:col>
      <xdr:colOff>114300</xdr:colOff>
      <xdr:row>168</xdr:row>
      <xdr:rowOff>19049</xdr:rowOff>
    </xdr:from>
    <xdr:to>
      <xdr:col>5</xdr:col>
      <xdr:colOff>714375</xdr:colOff>
      <xdr:row>185</xdr:row>
      <xdr:rowOff>142875</xdr:rowOff>
    </xdr:to>
    <xdr:sp macro="" textlink="">
      <xdr:nvSpPr>
        <xdr:cNvPr id="3" name="Rectangle 2">
          <a:hlinkClick xmlns:r="http://schemas.openxmlformats.org/officeDocument/2006/relationships" r:id="rId2"/>
        </xdr:cNvPr>
        <xdr:cNvSpPr/>
      </xdr:nvSpPr>
      <xdr:spPr>
        <a:xfrm>
          <a:off x="2714625" y="26927174"/>
          <a:ext cx="3876675" cy="2876551"/>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Q.</a:t>
          </a:r>
          <a:r>
            <a:rPr lang="en-US" sz="1100" b="1" baseline="0">
              <a:solidFill>
                <a:sysClr val="windowText" lastClr="000000"/>
              </a:solidFill>
            </a:rPr>
            <a:t> </a:t>
          </a:r>
          <a:r>
            <a:rPr lang="en-US" sz="1100" b="1">
              <a:solidFill>
                <a:sysClr val="windowText" lastClr="000000"/>
              </a:solidFill>
            </a:rPr>
            <a:t>What</a:t>
          </a:r>
          <a:r>
            <a:rPr lang="en-US" sz="1100" b="1" baseline="0">
              <a:solidFill>
                <a:sysClr val="windowText" lastClr="000000"/>
              </a:solidFill>
            </a:rPr>
            <a:t> is net income before taxes?</a:t>
          </a:r>
          <a:endParaRPr lang="en-US" sz="1100" b="1">
            <a:solidFill>
              <a:sysClr val="windowText" lastClr="000000"/>
            </a:solidFill>
          </a:endParaRPr>
        </a:p>
        <a:p>
          <a:pPr algn="ctr"/>
          <a:endParaRPr lang="en-US" sz="1100" b="1">
            <a:solidFill>
              <a:sysClr val="windowText" lastClr="000000"/>
            </a:solidFill>
          </a:endParaRPr>
        </a:p>
        <a:p>
          <a:pPr algn="l"/>
          <a:r>
            <a:rPr lang="en-US" sz="1100" b="1">
              <a:solidFill>
                <a:sysClr val="windowText" lastClr="000000"/>
              </a:solidFill>
            </a:rPr>
            <a:t>A. </a:t>
          </a:r>
          <a:r>
            <a:rPr lang="en-US" sz="1100">
              <a:solidFill>
                <a:sysClr val="windowText" lastClr="000000"/>
              </a:solidFill>
            </a:rPr>
            <a:t>Net</a:t>
          </a:r>
          <a:r>
            <a:rPr lang="en-US" sz="1100" baseline="0">
              <a:solidFill>
                <a:sysClr val="windowText" lastClr="000000"/>
              </a:solidFill>
            </a:rPr>
            <a:t> income before taxes is the estimated annual profit (or loss) expected after subtracting annual expenses from annual revenue. It is calculated separately for each orchard year.</a:t>
          </a:r>
        </a:p>
        <a:p>
          <a:pPr algn="l"/>
          <a:endParaRPr lang="en-US" sz="1100" baseline="0">
            <a:solidFill>
              <a:sysClr val="windowText" lastClr="000000"/>
            </a:solidFill>
          </a:endParaRPr>
        </a:p>
        <a:p>
          <a:pPr algn="l"/>
          <a:r>
            <a:rPr lang="en-US" sz="1100" b="0" baseline="0">
              <a:solidFill>
                <a:sysClr val="windowText" lastClr="000000"/>
              </a:solidFill>
            </a:rPr>
            <a:t>Note: </a:t>
          </a:r>
          <a:r>
            <a:rPr lang="en-US" sz="1100" baseline="0">
              <a:solidFill>
                <a:sysClr val="windowText" lastClr="000000"/>
              </a:solidFill>
            </a:rPr>
            <a:t>Fixed costs are not added to the net income before taxes estimate until the summary page.</a:t>
          </a:r>
        </a:p>
        <a:p>
          <a:pPr algn="ctr"/>
          <a:endParaRPr lang="en-US" sz="1100" baseline="0">
            <a:solidFill>
              <a:sysClr val="windowText" lastClr="000000"/>
            </a:solidFill>
          </a:endParaRPr>
        </a:p>
        <a:p>
          <a:pPr algn="l"/>
          <a:r>
            <a:rPr lang="en-US" sz="1100" b="1" baseline="0">
              <a:solidFill>
                <a:sysClr val="windowText" lastClr="000000"/>
              </a:solidFill>
            </a:rPr>
            <a:t>Q. What about cumulative net income before taxes?</a:t>
          </a:r>
        </a:p>
        <a:p>
          <a:pPr algn="ctr"/>
          <a:endParaRPr lang="en-US" sz="1100" b="1" baseline="0">
            <a:solidFill>
              <a:sysClr val="windowText" lastClr="000000"/>
            </a:solidFill>
          </a:endParaRPr>
        </a:p>
        <a:p>
          <a:pPr algn="l"/>
          <a:r>
            <a:rPr lang="en-US" sz="1100" b="1" i="0" baseline="0">
              <a:solidFill>
                <a:sysClr val="windowText" lastClr="000000"/>
              </a:solidFill>
            </a:rPr>
            <a:t>A. </a:t>
          </a:r>
          <a:r>
            <a:rPr lang="en-US" sz="1100" b="0" i="0" baseline="0">
              <a:solidFill>
                <a:sysClr val="windowText" lastClr="000000"/>
              </a:solidFill>
            </a:rPr>
            <a:t>Cumulative net income before taxes is simply a summation of the annual net incomes of the current year and all the previous years. </a:t>
          </a:r>
        </a:p>
        <a:p>
          <a:pPr algn="l"/>
          <a:endParaRPr lang="en-US" sz="110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budget.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130</xdr:row>
      <xdr:rowOff>136524</xdr:rowOff>
    </xdr:from>
    <xdr:to>
      <xdr:col>9</xdr:col>
      <xdr:colOff>771525</xdr:colOff>
      <xdr:row>180</xdr:row>
      <xdr:rowOff>139701</xdr:rowOff>
    </xdr:to>
    <xdr:sp macro="" textlink="">
      <xdr:nvSpPr>
        <xdr:cNvPr id="3" name="Rectangle 2">
          <a:hlinkClick xmlns:r="http://schemas.openxmlformats.org/officeDocument/2006/relationships" r:id="rId1"/>
        </xdr:cNvPr>
        <xdr:cNvSpPr/>
      </xdr:nvSpPr>
      <xdr:spPr>
        <a:xfrm>
          <a:off x="2159000" y="20342224"/>
          <a:ext cx="5927725" cy="7623177"/>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baseline="0">
              <a:solidFill>
                <a:sysClr val="windowText" lastClr="000000"/>
              </a:solidFill>
            </a:rPr>
            <a:t>This box explains the meaning of the discount rate, NPV of net income before taxes, and cumulative net income before taxes. Scroll down for the full explanation.</a:t>
          </a:r>
        </a:p>
        <a:p>
          <a:pPr algn="ctr"/>
          <a:endParaRPr lang="en-US" sz="1100" b="1" baseline="0">
            <a:solidFill>
              <a:sysClr val="windowText" lastClr="000000"/>
            </a:solidFill>
          </a:endParaRPr>
        </a:p>
        <a:p>
          <a:pPr algn="l"/>
          <a:r>
            <a:rPr lang="en-US" sz="1100" b="1" baseline="0">
              <a:solidFill>
                <a:sysClr val="windowText" lastClr="000000"/>
              </a:solidFill>
            </a:rPr>
            <a:t>Q. What is NPV of net income before taxes?</a:t>
          </a:r>
        </a:p>
        <a:p>
          <a:pPr algn="l"/>
          <a:endParaRPr lang="en-US" sz="1100" baseline="0">
            <a:solidFill>
              <a:sysClr val="windowText" lastClr="000000"/>
            </a:solidFill>
          </a:endParaRPr>
        </a:p>
        <a:p>
          <a:pPr algn="l"/>
          <a:r>
            <a:rPr lang="en-US" sz="1100" b="1" baseline="0">
              <a:solidFill>
                <a:sysClr val="windowText" lastClr="000000"/>
              </a:solidFill>
            </a:rPr>
            <a:t>A. </a:t>
          </a:r>
          <a:r>
            <a:rPr lang="en-US" sz="1100" baseline="0">
              <a:solidFill>
                <a:sysClr val="windowText" lastClr="000000"/>
              </a:solidFill>
            </a:rPr>
            <a:t>Net present value (NPV) of net income before taxes uses the time value of money to help evaluate the viability of a long-term investment. Although the term "time value of money" may be unfamiliar, you probably already have an intuitive understanding of it. The meaning of the term can be illustrated by a simple question:</a:t>
          </a:r>
        </a:p>
        <a:p>
          <a:pPr algn="l"/>
          <a:endParaRPr lang="en-US" sz="1100" baseline="0">
            <a:solidFill>
              <a:sysClr val="windowText" lastClr="000000"/>
            </a:solidFill>
          </a:endParaRPr>
        </a:p>
        <a:p>
          <a:pPr algn="ctr"/>
          <a:r>
            <a:rPr lang="en-US" sz="1100" baseline="0">
              <a:solidFill>
                <a:sysClr val="windowText" lastClr="000000"/>
              </a:solidFill>
            </a:rPr>
            <a:t>Would you rather we give you $1 today or promise to give you $1 a year from now?  </a:t>
          </a:r>
        </a:p>
        <a:p>
          <a:pPr algn="ctr"/>
          <a:endParaRPr lang="en-US" sz="1100" baseline="0">
            <a:solidFill>
              <a:sysClr val="windowText" lastClr="000000"/>
            </a:solidFill>
          </a:endParaRPr>
        </a:p>
        <a:p>
          <a:pPr algn="l"/>
          <a:r>
            <a:rPr lang="en-US" sz="1100" baseline="0">
              <a:solidFill>
                <a:sysClr val="windowText" lastClr="000000"/>
              </a:solidFill>
            </a:rPr>
            <a:t>Clearly, you would probably rather have the $1 today. Doing so eliminates the risk that we won't pay up and gives you the freedom to spend your $1 or invest it at interest. Thus, the time value of money simply means that a dollar today is worth more than a dollar tomorrow.</a:t>
          </a:r>
        </a:p>
        <a:p>
          <a:pPr algn="l"/>
          <a:endParaRPr lang="en-US" sz="1100" baseline="0">
            <a:solidFill>
              <a:sysClr val="windowText" lastClr="000000"/>
            </a:solidFill>
          </a:endParaRPr>
        </a:p>
        <a:p>
          <a:pPr algn="l"/>
          <a:r>
            <a:rPr lang="en-US" sz="1100" baseline="0">
              <a:solidFill>
                <a:sysClr val="windowText" lastClr="000000"/>
              </a:solidFill>
            </a:rPr>
            <a:t>NPV takes this understanding into account by reducing the value of dollars earned in the future using a discount rate. In this budget, the NPV of net income before taxes discounts each year's earnings (or losses) so they are expressed in terms of how much they are worth to you today.</a:t>
          </a:r>
        </a:p>
        <a:p>
          <a:pPr algn="l"/>
          <a:endParaRPr lang="en-US" sz="11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Q. What discount rate should I use?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A.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Since NPV is supposed to reflect the value of money if you had it in your hands today, it is common practice to use the rate that you could have earned if you were to invest in your next best alternative investment. For example, if you know you could earn a 25-year rate of return of 12% by producing Gala apples for the fresh market and that is your next best investment option, then you might want to use a discount rate of 12%.</a:t>
          </a:r>
          <a:endParaRPr lang="en-US" sz="1100" baseline="0">
            <a:solidFill>
              <a:sysClr val="windowText" lastClr="000000"/>
            </a:solidFill>
          </a:endParaRPr>
        </a:p>
        <a:p>
          <a:pPr algn="l"/>
          <a:endParaRPr lang="en-US" sz="1100" baseline="0">
            <a:solidFill>
              <a:sysClr val="windowText" lastClr="000000"/>
            </a:solidFill>
          </a:endParaRPr>
        </a:p>
        <a:p>
          <a:pPr algn="l"/>
          <a:r>
            <a:rPr lang="en-US" sz="1100" b="1" baseline="0">
              <a:solidFill>
                <a:sysClr val="windowText" lastClr="000000"/>
              </a:solidFill>
            </a:rPr>
            <a:t>Q. What is cumulative NPV of net income before taxes?</a:t>
          </a:r>
        </a:p>
        <a:p>
          <a:pPr algn="ctr"/>
          <a:endParaRPr lang="en-US" sz="1100" b="1" baseline="0">
            <a:solidFill>
              <a:sysClr val="windowText" lastClr="000000"/>
            </a:solidFill>
          </a:endParaRPr>
        </a:p>
        <a:p>
          <a:pPr algn="l"/>
          <a:r>
            <a:rPr lang="en-US" sz="1100" b="1" baseline="0">
              <a:solidFill>
                <a:sysClr val="windowText" lastClr="000000"/>
              </a:solidFill>
            </a:rPr>
            <a:t>A. </a:t>
          </a:r>
          <a:r>
            <a:rPr lang="en-US" sz="1100" baseline="0">
              <a:solidFill>
                <a:sysClr val="windowText" lastClr="000000"/>
              </a:solidFill>
            </a:rPr>
            <a:t>The cumulative NPV of net income before taxes is simply the sum of each annual NPV up to the current year. By adding the annual NPVs together,</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this estimate totals how much more (or less) you earned growing cider apples after taking into account how much you could have earned in an alternative investment.</a:t>
          </a:r>
          <a:endParaRPr lang="en-US" sz="1100" baseline="0">
            <a:solidFill>
              <a:sysClr val="windowText" lastClr="000000"/>
            </a:solidFill>
          </a:endParaRPr>
        </a:p>
        <a:p>
          <a:pPr algn="l"/>
          <a:endParaRPr lang="en-US" sz="1100" baseline="0">
            <a:solidFill>
              <a:sysClr val="windowText" lastClr="000000"/>
            </a:solidFill>
          </a:endParaRPr>
        </a:p>
        <a:p>
          <a:pPr algn="l"/>
          <a:r>
            <a:rPr lang="en-US" sz="1100" b="1" baseline="0">
              <a:solidFill>
                <a:sysClr val="windowText" lastClr="000000"/>
              </a:solidFill>
            </a:rPr>
            <a:t>Q. What does a positive (or negative) cumulative NPV mean?</a:t>
          </a:r>
        </a:p>
        <a:p>
          <a:pPr algn="l"/>
          <a:endParaRPr lang="en-US" sz="1100" b="1" baseline="0">
            <a:solidFill>
              <a:sysClr val="windowText" lastClr="000000"/>
            </a:solidFill>
          </a:endParaRPr>
        </a:p>
        <a:p>
          <a:pPr algn="l"/>
          <a:r>
            <a:rPr lang="en-US" sz="1100" b="1" baseline="0">
              <a:solidFill>
                <a:sysClr val="windowText" lastClr="000000"/>
              </a:solidFill>
            </a:rPr>
            <a:t>A. </a:t>
          </a:r>
          <a:r>
            <a:rPr lang="en-US" sz="1100" b="0" baseline="0">
              <a:solidFill>
                <a:sysClr val="windowText" lastClr="000000"/>
              </a:solidFill>
            </a:rPr>
            <a:t>A cumulative NPV of greater than $0 means it's estimated that you'd earn more growing cider apples than you would with your next best investment option. On the other hand, a cumulative NPV estimate of less than $0 means that it's estimated that you'd earn less growing cider apples than your next best investment option. In the latter case, you'd probably be better off choosing the alternative investment.</a:t>
          </a:r>
        </a:p>
        <a:p>
          <a:pPr algn="l"/>
          <a:endParaRPr lang="en-US" sz="110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budget.</a:t>
          </a:r>
        </a:p>
      </xdr:txBody>
    </xdr:sp>
    <xdr:clientData/>
  </xdr:twoCellAnchor>
  <xdr:twoCellAnchor>
    <xdr:from>
      <xdr:col>3</xdr:col>
      <xdr:colOff>38098</xdr:colOff>
      <xdr:row>230</xdr:row>
      <xdr:rowOff>38100</xdr:rowOff>
    </xdr:from>
    <xdr:to>
      <xdr:col>15</xdr:col>
      <xdr:colOff>752474</xdr:colOff>
      <xdr:row>250</xdr:row>
      <xdr:rowOff>142875</xdr:rowOff>
    </xdr:to>
    <xdr:sp macro="" textlink="">
      <xdr:nvSpPr>
        <xdr:cNvPr id="5" name="Rectangle 4">
          <a:hlinkClick xmlns:r="http://schemas.openxmlformats.org/officeDocument/2006/relationships" r:id="rId1"/>
        </xdr:cNvPr>
        <xdr:cNvSpPr/>
      </xdr:nvSpPr>
      <xdr:spPr>
        <a:xfrm>
          <a:off x="1762123" y="37195125"/>
          <a:ext cx="9791701" cy="3343275"/>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Q. What</a:t>
          </a:r>
          <a:r>
            <a:rPr lang="en-US" sz="1100" b="1" baseline="0">
              <a:solidFill>
                <a:sysClr val="windowText" lastClr="000000"/>
              </a:solidFill>
            </a:rPr>
            <a:t> is this discount rate table for?</a:t>
          </a:r>
          <a:endParaRPr lang="en-US" sz="1100" b="1">
            <a:solidFill>
              <a:sysClr val="windowText" lastClr="000000"/>
            </a:solidFill>
          </a:endParaRPr>
        </a:p>
        <a:p>
          <a:pPr algn="ctr"/>
          <a:endParaRPr lang="en-US" sz="1100">
            <a:solidFill>
              <a:sysClr val="windowText" lastClr="000000"/>
            </a:solidFill>
          </a:endParaRPr>
        </a:p>
        <a:p>
          <a:pPr algn="l"/>
          <a:r>
            <a:rPr lang="en-US" sz="1100" b="1" baseline="0">
              <a:solidFill>
                <a:sysClr val="windowText" lastClr="000000"/>
              </a:solidFill>
            </a:rPr>
            <a:t>A. </a:t>
          </a:r>
          <a:r>
            <a:rPr lang="en-US" sz="1100" baseline="0">
              <a:solidFill>
                <a:sysClr val="windowText" lastClr="000000"/>
              </a:solidFill>
            </a:rPr>
            <a:t>This table shows how the estimated total NPV would change as your discount rate changes.</a:t>
          </a: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FF"/>
              </a:solidFill>
              <a:effectLst/>
              <a:uLnTx/>
              <a:uFillTx/>
              <a:latin typeface="+mn-lt"/>
              <a:ea typeface="+mn-ea"/>
              <a:cs typeface="+mn-cs"/>
            </a:rPr>
            <a:t>			             </a:t>
          </a: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budget.</a:t>
          </a:r>
        </a:p>
      </xdr:txBody>
    </xdr:sp>
    <xdr:clientData/>
  </xdr:twoCellAnchor>
  <xdr:twoCellAnchor editAs="oneCell">
    <xdr:from>
      <xdr:col>7</xdr:col>
      <xdr:colOff>124950</xdr:colOff>
      <xdr:row>236</xdr:row>
      <xdr:rowOff>67887</xdr:rowOff>
    </xdr:from>
    <xdr:to>
      <xdr:col>11</xdr:col>
      <xdr:colOff>170324</xdr:colOff>
      <xdr:row>245</xdr:row>
      <xdr:rowOff>27361</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01750" y="38663187"/>
          <a:ext cx="3055274" cy="1416799"/>
        </a:xfrm>
        <a:prstGeom prst="rect">
          <a:avLst/>
        </a:prstGeom>
      </xdr:spPr>
    </xdr:pic>
    <xdr:clientData/>
  </xdr:twoCellAnchor>
  <xdr:twoCellAnchor>
    <xdr:from>
      <xdr:col>11</xdr:col>
      <xdr:colOff>609600</xdr:colOff>
      <xdr:row>234</xdr:row>
      <xdr:rowOff>133351</xdr:rowOff>
    </xdr:from>
    <xdr:to>
      <xdr:col>15</xdr:col>
      <xdr:colOff>314325</xdr:colOff>
      <xdr:row>247</xdr:row>
      <xdr:rowOff>85726</xdr:rowOff>
    </xdr:to>
    <xdr:sp macro="" textlink="">
      <xdr:nvSpPr>
        <xdr:cNvPr id="8" name="Rectangular Callout 7">
          <a:hlinkClick xmlns:r="http://schemas.openxmlformats.org/officeDocument/2006/relationships" r:id="rId1"/>
        </xdr:cNvPr>
        <xdr:cNvSpPr/>
      </xdr:nvSpPr>
      <xdr:spPr>
        <a:xfrm>
          <a:off x="8401050" y="37938076"/>
          <a:ext cx="2714625" cy="2057400"/>
        </a:xfrm>
        <a:prstGeom prst="wedgeRectCallout">
          <a:avLst>
            <a:gd name="adj1" fmla="val -74451"/>
            <a:gd name="adj2" fmla="val -663"/>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The blue cell in the center of the table represents the current estimated</a:t>
          </a:r>
          <a:r>
            <a:rPr lang="en-US" sz="1100" baseline="0">
              <a:solidFill>
                <a:sysClr val="windowText" lastClr="000000"/>
              </a:solidFill>
            </a:rPr>
            <a:t> total NPV</a:t>
          </a:r>
          <a:r>
            <a:rPr lang="en-US" sz="1100">
              <a:solidFill>
                <a:sysClr val="windowText" lastClr="000000"/>
              </a:solidFill>
            </a:rPr>
            <a:t>.</a:t>
          </a:r>
          <a:r>
            <a:rPr lang="en-US" sz="1100" baseline="0">
              <a:solidFill>
                <a:sysClr val="windowText" lastClr="000000"/>
              </a:solidFill>
            </a:rPr>
            <a:t> In this case, the current discount rate is set to 12% and the current estimated total NPV is $18,754.</a:t>
          </a:r>
          <a:endParaRPr lang="en-US" sz="1100" b="0" baseline="0">
            <a:solidFill>
              <a:sysClr val="windowText" lastClr="000000"/>
            </a:solidFill>
          </a:endParaRPr>
        </a:p>
        <a:p>
          <a:pPr algn="l"/>
          <a:endParaRPr lang="en-US" sz="1100" baseline="0">
            <a:solidFill>
              <a:sysClr val="windowText" lastClr="000000"/>
            </a:solidFill>
          </a:endParaRPr>
        </a:p>
        <a:p>
          <a:pPr algn="l"/>
          <a:r>
            <a:rPr lang="en-US" sz="1100">
              <a:solidFill>
                <a:sysClr val="windowText" lastClr="000000"/>
              </a:solidFill>
            </a:rPr>
            <a:t>Adjusting the</a:t>
          </a:r>
          <a:r>
            <a:rPr lang="en-US" sz="1100" baseline="0">
              <a:solidFill>
                <a:sysClr val="windowText" lastClr="000000"/>
              </a:solidFill>
            </a:rPr>
            <a:t> </a:t>
          </a:r>
          <a:r>
            <a:rPr lang="en-US" sz="1100">
              <a:solidFill>
                <a:sysClr val="windowText" lastClr="000000"/>
              </a:solidFill>
            </a:rPr>
            <a:t>initial discount</a:t>
          </a:r>
          <a:r>
            <a:rPr lang="en-US" sz="1100" baseline="0">
              <a:solidFill>
                <a:sysClr val="windowText" lastClr="000000"/>
              </a:solidFill>
            </a:rPr>
            <a:t> rate</a:t>
          </a:r>
          <a:r>
            <a:rPr lang="en-US" sz="1100">
              <a:solidFill>
                <a:sysClr val="windowText" lastClr="000000"/>
              </a:solidFill>
            </a:rPr>
            <a:t> </a:t>
          </a:r>
          <a:r>
            <a:rPr lang="en-US" sz="1100" baseline="0">
              <a:solidFill>
                <a:sysClr val="windowText" lastClr="000000"/>
              </a:solidFill>
            </a:rPr>
            <a:t>on the summary page will automatically update the table. The table shows sensitivity for 3% above and below the initial discount rate.</a:t>
          </a:r>
        </a:p>
        <a:p>
          <a:pPr algn="l"/>
          <a:endParaRPr lang="en-US" sz="1100">
            <a:solidFill>
              <a:sysClr val="windowText" lastClr="000000"/>
            </a:solidFill>
          </a:endParaRPr>
        </a:p>
      </xdr:txBody>
    </xdr:sp>
    <xdr:clientData/>
  </xdr:twoCellAnchor>
  <xdr:twoCellAnchor>
    <xdr:from>
      <xdr:col>3</xdr:col>
      <xdr:colOff>133350</xdr:colOff>
      <xdr:row>239</xdr:row>
      <xdr:rowOff>104775</xdr:rowOff>
    </xdr:from>
    <xdr:to>
      <xdr:col>6</xdr:col>
      <xdr:colOff>542925</xdr:colOff>
      <xdr:row>246</xdr:row>
      <xdr:rowOff>57150</xdr:rowOff>
    </xdr:to>
    <xdr:sp macro="" textlink="">
      <xdr:nvSpPr>
        <xdr:cNvPr id="9" name="Rectangular Callout 8">
          <a:hlinkClick xmlns:r="http://schemas.openxmlformats.org/officeDocument/2006/relationships" r:id="rId1"/>
        </xdr:cNvPr>
        <xdr:cNvSpPr/>
      </xdr:nvSpPr>
      <xdr:spPr>
        <a:xfrm>
          <a:off x="1857375" y="38719125"/>
          <a:ext cx="2714625" cy="1085850"/>
        </a:xfrm>
        <a:prstGeom prst="wedgeRectCallout">
          <a:avLst>
            <a:gd name="adj1" fmla="val 66952"/>
            <a:gd name="adj2" fmla="val 22484"/>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baseline="0">
              <a:solidFill>
                <a:sysClr val="windowText" lastClr="000000"/>
              </a:solidFill>
            </a:rPr>
            <a:t>For example:</a:t>
          </a:r>
        </a:p>
        <a:p>
          <a:pPr algn="l"/>
          <a:endParaRPr lang="en-US" sz="1100" b="0" baseline="0">
            <a:solidFill>
              <a:sysClr val="windowText" lastClr="000000"/>
            </a:solidFill>
          </a:endParaRPr>
        </a:p>
        <a:p>
          <a:pPr algn="l"/>
          <a:r>
            <a:rPr lang="en-US" sz="1100" b="0" baseline="0">
              <a:solidFill>
                <a:sysClr val="windowText" lastClr="000000"/>
              </a:solidFill>
            </a:rPr>
            <a:t>If the discount rate were raised to 15%, this would cause the total estimated NPV to decrease to $10,389. </a:t>
          </a:r>
          <a:endParaRPr lang="en-US" sz="1100">
            <a:solidFill>
              <a:sysClr val="windowText" lastClr="000000"/>
            </a:solidFill>
          </a:endParaRPr>
        </a:p>
      </xdr:txBody>
    </xdr:sp>
    <xdr:clientData/>
  </xdr:twoCellAnchor>
  <xdr:twoCellAnchor>
    <xdr:from>
      <xdr:col>3</xdr:col>
      <xdr:colOff>209551</xdr:colOff>
      <xdr:row>331</xdr:row>
      <xdr:rowOff>19050</xdr:rowOff>
    </xdr:from>
    <xdr:to>
      <xdr:col>14</xdr:col>
      <xdr:colOff>495301</xdr:colOff>
      <xdr:row>364</xdr:row>
      <xdr:rowOff>152401</xdr:rowOff>
    </xdr:to>
    <xdr:sp macro="" textlink="">
      <xdr:nvSpPr>
        <xdr:cNvPr id="11" name="TextBox 10">
          <a:hlinkClick xmlns:r="http://schemas.openxmlformats.org/officeDocument/2006/relationships" r:id="rId1"/>
        </xdr:cNvPr>
        <xdr:cNvSpPr txBox="1"/>
      </xdr:nvSpPr>
      <xdr:spPr>
        <a:xfrm>
          <a:off x="1933576" y="53530500"/>
          <a:ext cx="8610600" cy="547687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baseline="0"/>
            <a:t>Q. What is this sensitivity table for?</a:t>
          </a:r>
        </a:p>
        <a:p>
          <a:pPr algn="l"/>
          <a:endParaRPr lang="en-US" sz="11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A: </a:t>
          </a:r>
          <a:r>
            <a:rPr lang="en-US" sz="1100" b="0" i="0" baseline="0">
              <a:solidFill>
                <a:schemeClr val="dk1"/>
              </a:solidFill>
              <a:effectLst/>
              <a:latin typeface="+mn-lt"/>
              <a:ea typeface="+mn-ea"/>
              <a:cs typeface="+mn-cs"/>
            </a:rPr>
            <a:t>This table  allows you to easily compare how the median annual net income before taxes varies as the median yield and the median return per bushel changes. If there is uncertainty surrounding what the hard cider apple cultivar yield will be and what price you will receive per bushel, this can help you get a feel for how much better or worse off your operation would be at various levels. Each cell represents the estimated median annual net income based on the medians of the "bushel yield per acre" and "average return per bushel" from the inputs page. The estimates will be displayed for the number of acres specified on the budget page.</a:t>
          </a:r>
          <a:endParaRPr lang="en-US" sz="1100" b="1" baseline="0"/>
        </a:p>
        <a:p>
          <a:pPr marL="171450" indent="-171450">
            <a:buFont typeface="Arial" pitchFamily="34" charset="0"/>
            <a:buChar char="•"/>
          </a:pPr>
          <a:endParaRPr lang="en-US" sz="1100" b="1" i="0" u="none" strike="noStrike" baseline="0">
            <a:solidFill>
              <a:schemeClr val="dk1"/>
            </a:solidFill>
            <a:effectLst/>
            <a:latin typeface="+mn-lt"/>
            <a:ea typeface="+mn-ea"/>
            <a:cs typeface="+mn-cs"/>
          </a:endParaRPr>
        </a:p>
        <a:p>
          <a:pPr marL="0" indent="0">
            <a:buFontTx/>
            <a:buNone/>
          </a:pPr>
          <a:r>
            <a:rPr lang="en-US" sz="1100" b="0" i="0" u="none" strike="noStrike" baseline="0">
              <a:solidFill>
                <a:schemeClr val="dk1"/>
              </a:solidFill>
              <a:effectLst/>
              <a:latin typeface="+mn-lt"/>
              <a:ea typeface="+mn-ea"/>
              <a:cs typeface="+mn-cs"/>
            </a:rPr>
            <a:t>	</a:t>
          </a: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l"/>
          <a:endParaRPr lang="en-US" sz="1100" u="none" baseline="0">
            <a:solidFill>
              <a:srgbClr val="0000FF"/>
            </a:solidFill>
          </a:endParaRPr>
        </a:p>
        <a:p>
          <a:pPr algn="l"/>
          <a:r>
            <a:rPr lang="en-US" sz="1100" u="none" baseline="0">
              <a:solidFill>
                <a:srgbClr val="0000FF"/>
              </a:solidFill>
            </a:rPr>
            <a:t>		 </a:t>
          </a:r>
          <a:r>
            <a:rPr lang="en-US" sz="1100" u="sng" baseline="0">
              <a:solidFill>
                <a:srgbClr val="0000FF"/>
              </a:solidFill>
            </a:rPr>
            <a:t>Click anywhere in this box to return to the budget.</a:t>
          </a:r>
          <a:endParaRPr lang="en-US" sz="1100" u="sng">
            <a:solidFill>
              <a:srgbClr val="0000FF"/>
            </a:solidFill>
          </a:endParaRPr>
        </a:p>
      </xdr:txBody>
    </xdr:sp>
    <xdr:clientData/>
  </xdr:twoCellAnchor>
  <xdr:twoCellAnchor>
    <xdr:from>
      <xdr:col>5</xdr:col>
      <xdr:colOff>590550</xdr:colOff>
      <xdr:row>339</xdr:row>
      <xdr:rowOff>104696</xdr:rowOff>
    </xdr:from>
    <xdr:to>
      <xdr:col>14</xdr:col>
      <xdr:colOff>380999</xdr:colOff>
      <xdr:row>349</xdr:row>
      <xdr:rowOff>123901</xdr:rowOff>
    </xdr:to>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62400" y="55378271"/>
          <a:ext cx="6562724" cy="1638455"/>
        </a:xfrm>
        <a:prstGeom prst="rect">
          <a:avLst/>
        </a:prstGeom>
      </xdr:spPr>
    </xdr:pic>
    <xdr:clientData/>
  </xdr:twoCellAnchor>
  <xdr:twoCellAnchor>
    <xdr:from>
      <xdr:col>9</xdr:col>
      <xdr:colOff>552451</xdr:colOff>
      <xdr:row>351</xdr:row>
      <xdr:rowOff>142877</xdr:rowOff>
    </xdr:from>
    <xdr:to>
      <xdr:col>14</xdr:col>
      <xdr:colOff>390526</xdr:colOff>
      <xdr:row>364</xdr:row>
      <xdr:rowOff>19050</xdr:rowOff>
    </xdr:to>
    <xdr:sp macro="" textlink="">
      <xdr:nvSpPr>
        <xdr:cNvPr id="13" name="Rectangular Callout 12">
          <a:hlinkClick xmlns:r="http://schemas.openxmlformats.org/officeDocument/2006/relationships" r:id="rId1"/>
        </xdr:cNvPr>
        <xdr:cNvSpPr/>
      </xdr:nvSpPr>
      <xdr:spPr>
        <a:xfrm>
          <a:off x="6838951" y="56892827"/>
          <a:ext cx="3600450" cy="1981198"/>
        </a:xfrm>
        <a:prstGeom prst="wedgeRectCallout">
          <a:avLst>
            <a:gd name="adj1" fmla="val -21391"/>
            <a:gd name="adj2" fmla="val -89808"/>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The blue cell in the center of the table shows the budget's current estimated</a:t>
          </a:r>
          <a:r>
            <a:rPr lang="en-US" sz="1100" baseline="0">
              <a:solidFill>
                <a:sysClr val="windowText" lastClr="000000"/>
              </a:solidFill>
            </a:rPr>
            <a:t> median annual net income before taxes based on the yields and bushel returns specified on the input page. In this case, the current budget estimates give a median yield of 775 bushels per acre and a median return of $15 per bushel. This results in an estimated median annual net income before taxes of $7,653.</a:t>
          </a:r>
        </a:p>
        <a:p>
          <a:pPr algn="l"/>
          <a:endParaRPr lang="en-US" sz="1100" baseline="0">
            <a:solidFill>
              <a:sysClr val="windowText" lastClr="000000"/>
            </a:solidFill>
          </a:endParaRPr>
        </a:p>
        <a:p>
          <a:pPr algn="l"/>
          <a:r>
            <a:rPr lang="en-US" sz="1100">
              <a:solidFill>
                <a:sysClr val="windowText" lastClr="000000"/>
              </a:solidFill>
            </a:rPr>
            <a:t>Adjusting the</a:t>
          </a:r>
          <a:r>
            <a:rPr lang="en-US" sz="1100" baseline="0">
              <a:solidFill>
                <a:sysClr val="windowText" lastClr="000000"/>
              </a:solidFill>
            </a:rPr>
            <a:t> yield and returns on the input page of the budget will automatically update the table. The table shows sensitivity for 30% above and below the initial medians.</a:t>
          </a:r>
        </a:p>
        <a:p>
          <a:pPr algn="l"/>
          <a:endParaRPr lang="en-US" sz="1100" baseline="0">
            <a:solidFill>
              <a:sysClr val="windowText" lastClr="000000"/>
            </a:solidFill>
          </a:endParaRPr>
        </a:p>
      </xdr:txBody>
    </xdr:sp>
    <xdr:clientData/>
  </xdr:twoCellAnchor>
  <xdr:twoCellAnchor>
    <xdr:from>
      <xdr:col>3</xdr:col>
      <xdr:colOff>257175</xdr:colOff>
      <xdr:row>339</xdr:row>
      <xdr:rowOff>98424</xdr:rowOff>
    </xdr:from>
    <xdr:to>
      <xdr:col>5</xdr:col>
      <xdr:colOff>495300</xdr:colOff>
      <xdr:row>364</xdr:row>
      <xdr:rowOff>88900</xdr:rowOff>
    </xdr:to>
    <xdr:sp macro="" textlink="">
      <xdr:nvSpPr>
        <xdr:cNvPr id="14" name="Rectangle 13">
          <a:hlinkClick xmlns:r="http://schemas.openxmlformats.org/officeDocument/2006/relationships" r:id="rId1"/>
        </xdr:cNvPr>
        <xdr:cNvSpPr/>
      </xdr:nvSpPr>
      <xdr:spPr>
        <a:xfrm>
          <a:off x="2339975" y="52155724"/>
          <a:ext cx="2016125" cy="3800476"/>
        </a:xfrm>
        <a:prstGeom prst="rect">
          <a:avLst/>
        </a:prstGeom>
        <a:solidFill>
          <a:srgbClr val="EEECE1"/>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For example:</a:t>
          </a:r>
        </a:p>
        <a:p>
          <a:pPr algn="l"/>
          <a:endParaRPr lang="en-US" sz="1100">
            <a:solidFill>
              <a:sysClr val="windowText" lastClr="000000"/>
            </a:solidFill>
          </a:endParaRPr>
        </a:p>
        <a:p>
          <a:pPr algn="l"/>
          <a:r>
            <a:rPr lang="en-US" sz="1100">
              <a:solidFill>
                <a:sysClr val="windowText" lastClr="000000"/>
              </a:solidFill>
            </a:rPr>
            <a:t>If</a:t>
          </a:r>
          <a:r>
            <a:rPr lang="en-US" sz="1100" baseline="0">
              <a:solidFill>
                <a:sysClr val="windowText" lastClr="000000"/>
              </a:solidFill>
            </a:rPr>
            <a:t> the median yield is 620 bushels per acre and the median return per bushel is  $10.50 per bushel, the estimated median annual net income before taxes would be $2,538. This is $5,115 less than the budget's current estimate of $7,653.</a:t>
          </a:r>
        </a:p>
        <a:p>
          <a:pPr algn="l"/>
          <a:endParaRPr lang="en-US" sz="1100" baseline="0">
            <a:solidFill>
              <a:sysClr val="windowText" lastClr="000000"/>
            </a:solidFill>
          </a:endParaRPr>
        </a:p>
        <a:p>
          <a:pPr algn="l"/>
          <a:endParaRPr lang="en-US" sz="1100" baseline="0">
            <a:solidFill>
              <a:sysClr val="windowText" lastClr="000000"/>
            </a:solidFill>
          </a:endParaRPr>
        </a:p>
        <a:p>
          <a:pPr algn="l"/>
          <a:r>
            <a:rPr lang="en-US" sz="1100" baseline="0">
              <a:solidFill>
                <a:sysClr val="windowText" lastClr="000000"/>
              </a:solidFill>
            </a:rPr>
            <a:t>On the other hand, if the median yield is 620 bushels per acre with a median return of $18.00, the estimated median annual net income before taxes would be $7,188 (which is $465 less than the budget's current estimate).</a:t>
          </a:r>
        </a:p>
        <a:p>
          <a:pPr algn="l"/>
          <a:endParaRPr lang="en-US" sz="1100" baseline="0">
            <a:solidFill>
              <a:sysClr val="windowText" lastClr="000000"/>
            </a:solidFill>
          </a:endParaRPr>
        </a:p>
      </xdr:txBody>
    </xdr:sp>
    <xdr:clientData/>
  </xdr:twoCellAnchor>
  <xdr:twoCellAnchor>
    <xdr:from>
      <xdr:col>5</xdr:col>
      <xdr:colOff>514350</xdr:colOff>
      <xdr:row>345</xdr:row>
      <xdr:rowOff>133350</xdr:rowOff>
    </xdr:from>
    <xdr:to>
      <xdr:col>9</xdr:col>
      <xdr:colOff>361950</xdr:colOff>
      <xdr:row>345</xdr:row>
      <xdr:rowOff>133351</xdr:rowOff>
    </xdr:to>
    <xdr:cxnSp macro="">
      <xdr:nvCxnSpPr>
        <xdr:cNvPr id="15" name="Straight Connector 14"/>
        <xdr:cNvCxnSpPr/>
      </xdr:nvCxnSpPr>
      <xdr:spPr>
        <a:xfrm flipV="1">
          <a:off x="3790950" y="55911750"/>
          <a:ext cx="2857500" cy="1"/>
        </a:xfrm>
        <a:prstGeom prst="line">
          <a:avLst/>
        </a:prstGeom>
        <a:ln w="38100">
          <a:solidFill>
            <a:srgbClr val="385D8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344</xdr:row>
      <xdr:rowOff>9525</xdr:rowOff>
    </xdr:from>
    <xdr:to>
      <xdr:col>9</xdr:col>
      <xdr:colOff>361952</xdr:colOff>
      <xdr:row>345</xdr:row>
      <xdr:rowOff>152401</xdr:rowOff>
    </xdr:to>
    <xdr:cxnSp macro="">
      <xdr:nvCxnSpPr>
        <xdr:cNvPr id="16" name="Straight Arrow Connector 15"/>
        <xdr:cNvCxnSpPr/>
      </xdr:nvCxnSpPr>
      <xdr:spPr>
        <a:xfrm flipH="1" flipV="1">
          <a:off x="6743700" y="56092725"/>
          <a:ext cx="2" cy="304801"/>
        </a:xfrm>
        <a:prstGeom prst="straightConnector1">
          <a:avLst/>
        </a:prstGeom>
        <a:ln w="38100">
          <a:solidFill>
            <a:srgbClr val="385D8A"/>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xdr:colOff>
      <xdr:row>406</xdr:row>
      <xdr:rowOff>0</xdr:rowOff>
    </xdr:from>
    <xdr:to>
      <xdr:col>9</xdr:col>
      <xdr:colOff>733425</xdr:colOff>
      <xdr:row>422</xdr:row>
      <xdr:rowOff>9525</xdr:rowOff>
    </xdr:to>
    <xdr:sp macro="" textlink="">
      <xdr:nvSpPr>
        <xdr:cNvPr id="17" name="Rectangle 16">
          <a:hlinkClick xmlns:r="http://schemas.openxmlformats.org/officeDocument/2006/relationships" r:id="rId1"/>
        </xdr:cNvPr>
        <xdr:cNvSpPr/>
      </xdr:nvSpPr>
      <xdr:spPr>
        <a:xfrm>
          <a:off x="1724026" y="65684400"/>
          <a:ext cx="5295899" cy="2600325"/>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Q. What</a:t>
          </a:r>
          <a:r>
            <a:rPr lang="en-US" sz="1100" b="1" baseline="0">
              <a:solidFill>
                <a:sysClr val="windowText" lastClr="000000"/>
              </a:solidFill>
            </a:rPr>
            <a:t> is internal rate of return?</a:t>
          </a:r>
          <a:endParaRPr lang="en-US" sz="1100" b="1">
            <a:solidFill>
              <a:sysClr val="windowText" lastClr="000000"/>
            </a:solidFill>
          </a:endParaRPr>
        </a:p>
        <a:p>
          <a:pPr algn="ctr"/>
          <a:endParaRPr lang="en-US" sz="1100">
            <a:solidFill>
              <a:sysClr val="windowText" lastClr="000000"/>
            </a:solidFill>
          </a:endParaRPr>
        </a:p>
        <a:p>
          <a:pPr algn="l"/>
          <a:r>
            <a:rPr lang="en-US" sz="1100" b="1" baseline="0">
              <a:solidFill>
                <a:sysClr val="windowText" lastClr="000000"/>
              </a:solidFill>
            </a:rPr>
            <a:t>A. </a:t>
          </a:r>
          <a:r>
            <a:rPr lang="en-US" sz="1100" baseline="0">
              <a:solidFill>
                <a:sysClr val="windowText" lastClr="000000"/>
              </a:solidFill>
            </a:rPr>
            <a:t>Internal rate of return (IRR) is a way of measuring and comparing the profitability of the hard cider apple investment. It is an estimate of the investment's rate of return before taking inflation, the cost of capital, and risk into account. This measure of IRR only takes into account the expenses and revenues outlined in the spreadsheet.</a:t>
          </a:r>
        </a:p>
        <a:p>
          <a:pPr algn="l"/>
          <a:endParaRPr lang="en-US" sz="1100" baseline="0">
            <a:solidFill>
              <a:sysClr val="windowText" lastClr="000000"/>
            </a:solidFill>
          </a:endParaRPr>
        </a:p>
        <a:p>
          <a:pPr algn="l"/>
          <a:r>
            <a:rPr lang="en-US" sz="1100" baseline="0">
              <a:solidFill>
                <a:sysClr val="windowText" lastClr="000000"/>
              </a:solidFill>
            </a:rPr>
            <a:t>When considering the hard cider apple investment, you may want to examine whether you can borrow the necessary capital for less than the estimated hard cider apple IRR, whether the hard cider apple IRR is higher than the rate of return that you could get from your best alternative investment, and whether you are willing to accept any added risk in exchange for the expected added returns.</a:t>
          </a:r>
        </a:p>
        <a:p>
          <a:pPr algn="l"/>
          <a:endParaRPr lang="en-US" sz="110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budget.</a:t>
          </a:r>
        </a:p>
      </xdr:txBody>
    </xdr:sp>
    <xdr:clientData/>
  </xdr:twoCellAnchor>
  <xdr:twoCellAnchor>
    <xdr:from>
      <xdr:col>3</xdr:col>
      <xdr:colOff>28575</xdr:colOff>
      <xdr:row>489</xdr:row>
      <xdr:rowOff>19051</xdr:rowOff>
    </xdr:from>
    <xdr:to>
      <xdr:col>9</xdr:col>
      <xdr:colOff>723900</xdr:colOff>
      <xdr:row>498</xdr:row>
      <xdr:rowOff>9526</xdr:rowOff>
    </xdr:to>
    <xdr:sp macro="" textlink="">
      <xdr:nvSpPr>
        <xdr:cNvPr id="18" name="Rectangle 17">
          <a:hlinkClick xmlns:r="http://schemas.openxmlformats.org/officeDocument/2006/relationships" r:id="rId1"/>
        </xdr:cNvPr>
        <xdr:cNvSpPr/>
      </xdr:nvSpPr>
      <xdr:spPr>
        <a:xfrm>
          <a:off x="1847850" y="79467076"/>
          <a:ext cx="5257800" cy="1447800"/>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Q. What</a:t>
          </a:r>
          <a:r>
            <a:rPr lang="en-US" sz="1100" b="1" baseline="0">
              <a:solidFill>
                <a:sysClr val="windowText" lastClr="000000"/>
              </a:solidFill>
            </a:rPr>
            <a:t> is this table for?</a:t>
          </a:r>
          <a:endParaRPr lang="en-US" sz="1100" b="1">
            <a:solidFill>
              <a:sysClr val="windowText" lastClr="000000"/>
            </a:solidFill>
          </a:endParaRPr>
        </a:p>
        <a:p>
          <a:pPr algn="ctr"/>
          <a:endParaRPr lang="en-US" sz="1100">
            <a:solidFill>
              <a:sysClr val="windowText" lastClr="000000"/>
            </a:solidFill>
          </a:endParaRPr>
        </a:p>
        <a:p>
          <a:pPr algn="l"/>
          <a:r>
            <a:rPr lang="en-US" sz="1100" b="1" baseline="0">
              <a:solidFill>
                <a:sysClr val="windowText" lastClr="000000"/>
              </a:solidFill>
            </a:rPr>
            <a:t>A. </a:t>
          </a:r>
          <a:r>
            <a:rPr lang="en-US" sz="1100" baseline="0">
              <a:solidFill>
                <a:sysClr val="windowText" lastClr="000000"/>
              </a:solidFill>
            </a:rPr>
            <a:t>This table summarizes the budget's estimated revenues, variable expenses, annualized fixed costs, net income before taxes, net present value (NPV) of net income before taxes, and cumulative NPV of net income before taxes over the life of the orchard.</a:t>
          </a:r>
        </a:p>
        <a:p>
          <a:pPr algn="l"/>
          <a:endParaRPr lang="en-US" sz="110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budget.</a:t>
          </a:r>
        </a:p>
      </xdr:txBody>
    </xdr:sp>
    <xdr:clientData/>
  </xdr:twoCellAnchor>
  <xdr:twoCellAnchor>
    <xdr:from>
      <xdr:col>3</xdr:col>
      <xdr:colOff>28575</xdr:colOff>
      <xdr:row>568</xdr:row>
      <xdr:rowOff>149224</xdr:rowOff>
    </xdr:from>
    <xdr:to>
      <xdr:col>10</xdr:col>
      <xdr:colOff>1</xdr:colOff>
      <xdr:row>599</xdr:row>
      <xdr:rowOff>25400</xdr:rowOff>
    </xdr:to>
    <xdr:sp macro="" textlink="">
      <xdr:nvSpPr>
        <xdr:cNvPr id="19" name="Rectangle 18">
          <a:hlinkClick xmlns:r="http://schemas.openxmlformats.org/officeDocument/2006/relationships" r:id="rId1"/>
        </xdr:cNvPr>
        <xdr:cNvSpPr/>
      </xdr:nvSpPr>
      <xdr:spPr>
        <a:xfrm>
          <a:off x="2111375" y="87106124"/>
          <a:ext cx="6067426" cy="4600576"/>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Q. What are fixed costs</a:t>
          </a:r>
          <a:r>
            <a:rPr lang="en-US" sz="1100" b="1" baseline="0">
              <a:solidFill>
                <a:sysClr val="windowText" lastClr="000000"/>
              </a:solidFill>
            </a:rPr>
            <a:t>?</a:t>
          </a:r>
          <a:endParaRPr lang="en-US" sz="1100" b="1">
            <a:solidFill>
              <a:sysClr val="windowText" lastClr="000000"/>
            </a:solidFill>
          </a:endParaRPr>
        </a:p>
        <a:p>
          <a:pPr algn="ctr"/>
          <a:endParaRPr lang="en-US" sz="1100">
            <a:solidFill>
              <a:sysClr val="windowText" lastClr="000000"/>
            </a:solidFill>
          </a:endParaRPr>
        </a:p>
        <a:p>
          <a:pPr algn="l"/>
          <a:r>
            <a:rPr lang="en-US" sz="1100" b="1" baseline="0">
              <a:solidFill>
                <a:sysClr val="windowText" lastClr="000000"/>
              </a:solidFill>
            </a:rPr>
            <a:t>A. </a:t>
          </a:r>
          <a:r>
            <a:rPr lang="en-US" sz="1100" baseline="0">
              <a:solidFill>
                <a:sysClr val="windowText" lastClr="000000"/>
              </a:solidFill>
            </a:rPr>
            <a:t>Fixed costs are expenses that stay the same as the quantity of production varies. This category of costs includes the cost of machinery, equipment, buildings, utilities, the opportunity cost of the land, and any other overhead costs related to the business. Fixed costs are an important determinant of the long-term profitability of an operation. Any returns above variable costs must go toward paying fixed costs first before being considered profit.</a:t>
          </a:r>
        </a:p>
        <a:p>
          <a:pPr algn="l"/>
          <a:r>
            <a:rPr lang="en-US" sz="1100" baseline="0">
              <a:solidFill>
                <a:sysClr val="windowText" lastClr="000000"/>
              </a:solidFill>
            </a:rPr>
            <a:t> 	</a:t>
          </a:r>
        </a:p>
        <a:p>
          <a:pPr algn="l"/>
          <a:r>
            <a:rPr kumimoji="0" lang="en-US" sz="1100" b="1" i="0" u="none" strike="noStrike" kern="0" cap="none" spc="0" normalizeH="0" baseline="0" noProof="0">
              <a:ln>
                <a:noFill/>
              </a:ln>
              <a:solidFill>
                <a:sysClr val="windowText" lastClr="000000"/>
              </a:solidFill>
              <a:effectLst/>
              <a:uLnTx/>
              <a:uFillTx/>
              <a:latin typeface="+mn-lt"/>
              <a:ea typeface="+mn-ea"/>
              <a:cs typeface="+mn-cs"/>
            </a:rPr>
            <a:t>Q. How are fixed costs incorporated into this budget?</a:t>
          </a:r>
          <a:endParaRPr lang="en-US" sz="1100" baseline="0">
            <a:solidFill>
              <a:sysClr val="windowText" lastClr="000000"/>
            </a:solidFill>
          </a:endParaRPr>
        </a:p>
        <a:p>
          <a:pPr algn="l"/>
          <a:endParaRPr lang="en-US" sz="1100" baseline="0">
            <a:solidFill>
              <a:sysClr val="windowText" lastClr="000000"/>
            </a:solidFill>
          </a:endParaRPr>
        </a:p>
        <a:p>
          <a:pPr algn="l"/>
          <a:r>
            <a:rPr lang="en-US" sz="1100" b="1" baseline="0">
              <a:solidFill>
                <a:sysClr val="windowText" lastClr="000000"/>
              </a:solidFill>
            </a:rPr>
            <a:t>A. </a:t>
          </a:r>
          <a:r>
            <a:rPr lang="en-US" sz="1100" baseline="0">
              <a:solidFill>
                <a:sysClr val="windowText" lastClr="000000"/>
              </a:solidFill>
            </a:rPr>
            <a:t>This budget estimates the per acre or per block fixed costs as a percentage of the total per acre or per block variable expenses. Annualized fixed costs are estimated by multiplying the fixed costs percentage by the total variable expenses and dividing by 25 years (the life of the orchard).</a:t>
          </a:r>
        </a:p>
        <a:p>
          <a:pPr algn="l"/>
          <a:endParaRPr lang="en-US" sz="1100" baseline="0">
            <a:solidFill>
              <a:sysClr val="windowText" lastClr="000000"/>
            </a:solidFill>
          </a:endParaRPr>
        </a:p>
        <a:p>
          <a:pPr algn="l"/>
          <a:r>
            <a:rPr lang="en-US" sz="1100" baseline="0">
              <a:solidFill>
                <a:sysClr val="windowText" lastClr="000000"/>
              </a:solidFill>
            </a:rPr>
            <a:t>For example, if the budget is being displayed for 1 acre, the fixed costs percentage is set at 20%, and the total per acre variable costs are estimated as $88,300, the annualized per acre fixed costs would be calculated as follows:</a:t>
          </a:r>
        </a:p>
        <a:p>
          <a:pPr algn="l"/>
          <a:endParaRPr lang="en-US" sz="1100" baseline="0">
            <a:solidFill>
              <a:sysClr val="windowText" lastClr="000000"/>
            </a:solidFill>
          </a:endParaRPr>
        </a:p>
        <a:p>
          <a:pPr algn="l"/>
          <a:r>
            <a:rPr lang="en-US" sz="1100" baseline="0">
              <a:solidFill>
                <a:sysClr val="windowText" lastClr="000000"/>
              </a:solidFill>
            </a:rPr>
            <a:t>20% × $88,300 = total per acre fixed costs of $17,660</a:t>
          </a:r>
        </a:p>
        <a:p>
          <a:pPr algn="l"/>
          <a:r>
            <a:rPr lang="en-US" sz="1100" baseline="0">
              <a:solidFill>
                <a:sysClr val="windowText" lastClr="000000"/>
              </a:solidFill>
            </a:rPr>
            <a:t>$17,660 / 25 years = annualized per acre fixed costs of $706</a:t>
          </a:r>
        </a:p>
        <a:p>
          <a:pPr algn="l"/>
          <a:endParaRPr lang="en-US" sz="1100" baseline="0">
            <a:solidFill>
              <a:sysClr val="windowText" lastClr="000000"/>
            </a:solidFill>
          </a:endParaRPr>
        </a:p>
        <a:p>
          <a:pPr algn="l"/>
          <a:r>
            <a:rPr lang="en-US" sz="1100" baseline="0">
              <a:solidFill>
                <a:sysClr val="windowText" lastClr="000000"/>
              </a:solidFill>
            </a:rPr>
            <a:t>You can adjust the annualized fixed costs estimate to fit your operation by changing the light green fixed costs percentage cell on the summary page.</a:t>
          </a:r>
        </a:p>
        <a:p>
          <a:pPr algn="l"/>
          <a:endParaRPr kumimoji="0" lang="en-US" sz="1100" b="0" i="0" u="sng"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sng" strike="noStrike" kern="0" cap="none" spc="0" normalizeH="0" baseline="0" noProof="0">
            <a:ln>
              <a:noFill/>
            </a:ln>
            <a:solidFill>
              <a:sysClr val="windowText" lastClr="000000"/>
            </a:solidFill>
            <a:effectLst/>
            <a:uLnTx/>
            <a:uFillTx/>
            <a:latin typeface="+mn-lt"/>
            <a:ea typeface="+mn-ea"/>
            <a:cs typeface="+mn-cs"/>
          </a:endParaRPr>
        </a:p>
        <a:p>
          <a:pPr algn="ct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budget.</a:t>
          </a:r>
        </a:p>
      </xdr:txBody>
    </xdr:sp>
    <xdr:clientData/>
  </xdr:twoCellAnchor>
  <xdr:twoCellAnchor>
    <xdr:from>
      <xdr:col>3</xdr:col>
      <xdr:colOff>0</xdr:colOff>
      <xdr:row>696</xdr:row>
      <xdr:rowOff>0</xdr:rowOff>
    </xdr:from>
    <xdr:to>
      <xdr:col>9</xdr:col>
      <xdr:colOff>723901</xdr:colOff>
      <xdr:row>707</xdr:row>
      <xdr:rowOff>114300</xdr:rowOff>
    </xdr:to>
    <xdr:sp macro="" textlink="">
      <xdr:nvSpPr>
        <xdr:cNvPr id="20" name="Rectangle 19">
          <a:hlinkClick xmlns:r="http://schemas.openxmlformats.org/officeDocument/2006/relationships" r:id="rId1"/>
        </xdr:cNvPr>
        <xdr:cNvSpPr/>
      </xdr:nvSpPr>
      <xdr:spPr>
        <a:xfrm>
          <a:off x="1819275" y="113080800"/>
          <a:ext cx="5286376" cy="1895475"/>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Q. What is net income before taxes?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A.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On this summary page, net income before taxes is the estimated annual profit (or loss) expected after subtracting annual variable and fixed expenses from annual revenue. It is calculated separately for each orchard year.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Note</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Now that fixed costs are included, this estimate of net income before taxes will be different than the estimate on the budget page. </a:t>
          </a:r>
          <a:endParaRPr kumimoji="0" lang="en-US" sz="1100" b="0" i="0" u="sng" strike="noStrike" kern="0" cap="none" spc="0" normalizeH="0" baseline="0" noProof="0">
            <a:ln>
              <a:noFill/>
            </a:ln>
            <a:solidFill>
              <a:sysClr val="windowText" lastClr="000000"/>
            </a:solidFill>
            <a:effectLst/>
            <a:uLnTx/>
            <a:uFillTx/>
            <a:latin typeface="+mn-lt"/>
            <a:ea typeface="+mn-ea"/>
            <a:cs typeface="+mn-cs"/>
          </a:endParaRPr>
        </a:p>
        <a:p>
          <a:pPr algn="l"/>
          <a:endParaRPr kumimoji="0" lang="en-US" sz="1100" b="0" i="0" u="sng" strike="noStrike" kern="0" cap="none" spc="0" normalizeH="0" baseline="0" noProof="0">
            <a:ln>
              <a:noFill/>
            </a:ln>
            <a:solidFill>
              <a:sysClr val="windowText" lastClr="000000"/>
            </a:solidFill>
            <a:effectLst/>
            <a:uLnTx/>
            <a:uFillTx/>
            <a:latin typeface="+mn-lt"/>
            <a:ea typeface="+mn-ea"/>
            <a:cs typeface="+mn-cs"/>
          </a:endParaRPr>
        </a:p>
        <a:p>
          <a:pPr algn="ct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budget.</a:t>
          </a:r>
        </a:p>
      </xdr:txBody>
    </xdr:sp>
    <xdr:clientData/>
  </xdr:twoCellAnchor>
  <xdr:twoCellAnchor>
    <xdr:from>
      <xdr:col>3</xdr:col>
      <xdr:colOff>28576</xdr:colOff>
      <xdr:row>28</xdr:row>
      <xdr:rowOff>0</xdr:rowOff>
    </xdr:from>
    <xdr:to>
      <xdr:col>9</xdr:col>
      <xdr:colOff>723900</xdr:colOff>
      <xdr:row>36</xdr:row>
      <xdr:rowOff>9525</xdr:rowOff>
    </xdr:to>
    <xdr:sp macro="" textlink="">
      <xdr:nvSpPr>
        <xdr:cNvPr id="21" name="Rectangle 20"/>
        <xdr:cNvSpPr/>
      </xdr:nvSpPr>
      <xdr:spPr>
        <a:xfrm>
          <a:off x="1847851" y="4857750"/>
          <a:ext cx="5257799" cy="1333500"/>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rPr>
            <a:t>As a reminder … t</a:t>
          </a:r>
          <a:r>
            <a:rPr kumimoji="0" lang="en-US" sz="1100" b="0" i="0" u="none" strike="noStrike" kern="0" cap="none" spc="0" normalizeH="0" baseline="0" noProof="0">
              <a:ln>
                <a:noFill/>
              </a:ln>
              <a:solidFill>
                <a:sysClr val="windowText" lastClr="000000"/>
              </a:solidFill>
              <a:effectLst/>
              <a:uLnTx/>
              <a:uFillTx/>
              <a:latin typeface="+mn-lt"/>
              <a:ea typeface="+mn-ea"/>
              <a:cs typeface="+mn-cs"/>
            </a:rPr>
            <a:t>his budget's estimates are examples only and are not intended to be representative of all operations and situations. The budget's utility is in allowing current apple growers to make changes based on their operations. Thus, this analysis is not designed for startups, but rather for estimating the costs of an ongoing operation. Although startups might benefit from viewing the budget, they would require closer analysis of the total costs of the farm operation (i.e., a more detailed look at the costs of machinery, equipment, buildings, land, etc.).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bbih/Downloads/Apple%20Partial%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000"/>
      <sheetName val="Intro"/>
      <sheetName val="Partial Budget -- Dual Purpose"/>
    </sheetNames>
    <sheetDataSet>
      <sheetData sheetId="0"/>
      <sheetData sheetId="1"/>
      <sheetData sheetId="2">
        <row r="4">
          <cell r="F4">
            <v>10</v>
          </cell>
        </row>
        <row r="5">
          <cell r="F5">
            <v>12</v>
          </cell>
        </row>
        <row r="6">
          <cell r="F6">
            <v>9</v>
          </cell>
        </row>
        <row r="9">
          <cell r="F9">
            <v>1000</v>
          </cell>
        </row>
        <row r="10">
          <cell r="F10">
            <v>850</v>
          </cell>
        </row>
        <row r="12">
          <cell r="F12">
            <v>600</v>
          </cell>
        </row>
        <row r="38">
          <cell r="B38">
            <v>-550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N404"/>
  <sheetViews>
    <sheetView tabSelected="1" workbookViewId="0"/>
  </sheetViews>
  <sheetFormatPr defaultColWidth="8.85546875" defaultRowHeight="15" x14ac:dyDescent="0.25"/>
  <cols>
    <col min="2" max="4" width="10.7109375" customWidth="1"/>
    <col min="6" max="6" width="8.85546875" customWidth="1"/>
    <col min="7" max="7" width="9.5703125" customWidth="1"/>
    <col min="8" max="8" width="9.85546875" customWidth="1"/>
    <col min="9" max="9" width="9.140625" customWidth="1"/>
  </cols>
  <sheetData>
    <row r="8" spans="13:13" x14ac:dyDescent="0.25">
      <c r="M8" s="35"/>
    </row>
    <row r="9" spans="13:13" x14ac:dyDescent="0.25">
      <c r="M9" s="35"/>
    </row>
    <row r="10" spans="13:13" x14ac:dyDescent="0.25">
      <c r="M10" s="35"/>
    </row>
    <row r="11" spans="13:13" x14ac:dyDescent="0.25">
      <c r="M11" s="35"/>
    </row>
    <row r="12" spans="13:13" x14ac:dyDescent="0.25">
      <c r="M12" s="35"/>
    </row>
    <row r="13" spans="13:13" x14ac:dyDescent="0.25">
      <c r="M13" s="35"/>
    </row>
    <row r="14" spans="13:13" x14ac:dyDescent="0.25">
      <c r="M14" s="35"/>
    </row>
    <row r="15" spans="13:13" x14ac:dyDescent="0.25">
      <c r="M15" s="35"/>
    </row>
    <row r="16" spans="13:13" x14ac:dyDescent="0.25">
      <c r="M16" s="35"/>
    </row>
    <row r="17" spans="1:14" x14ac:dyDescent="0.25">
      <c r="M17" s="35"/>
    </row>
    <row r="18" spans="1:14" x14ac:dyDescent="0.25">
      <c r="A18" s="387" t="s">
        <v>34</v>
      </c>
      <c r="B18" s="387"/>
      <c r="C18" s="387"/>
      <c r="D18" s="387"/>
      <c r="E18" s="387"/>
      <c r="F18" s="387"/>
      <c r="G18" s="387"/>
      <c r="H18" s="387"/>
      <c r="I18" s="387"/>
      <c r="J18" s="387"/>
      <c r="K18" s="387"/>
      <c r="M18" s="35"/>
    </row>
    <row r="19" spans="1:14" x14ac:dyDescent="0.25">
      <c r="A19" s="388" t="s">
        <v>161</v>
      </c>
      <c r="B19" s="389"/>
      <c r="C19" s="389"/>
      <c r="D19" s="389"/>
      <c r="E19" s="389"/>
      <c r="F19" s="389"/>
      <c r="G19" s="389"/>
      <c r="H19" s="389"/>
      <c r="I19" s="389"/>
      <c r="J19" s="389"/>
      <c r="K19" s="96">
        <v>0</v>
      </c>
      <c r="M19" s="35"/>
    </row>
    <row r="20" spans="1:14" x14ac:dyDescent="0.25">
      <c r="A20" s="389" t="s">
        <v>39</v>
      </c>
      <c r="B20" s="389"/>
      <c r="C20" s="389"/>
      <c r="D20" s="389"/>
      <c r="E20" s="389"/>
      <c r="F20" s="389"/>
      <c r="G20" s="389"/>
      <c r="H20" s="389"/>
      <c r="I20" s="389"/>
      <c r="J20" s="391"/>
      <c r="K20" s="97">
        <v>0</v>
      </c>
      <c r="M20" s="35"/>
    </row>
    <row r="21" spans="1:14" x14ac:dyDescent="0.25">
      <c r="A21" s="390" t="s">
        <v>21</v>
      </c>
      <c r="B21" s="390"/>
      <c r="C21" s="390"/>
      <c r="D21" s="390"/>
      <c r="E21" s="390"/>
      <c r="F21" s="390"/>
      <c r="G21" s="390"/>
      <c r="H21" s="390"/>
      <c r="I21" s="390"/>
      <c r="J21" s="390"/>
      <c r="K21" s="390"/>
    </row>
    <row r="22" spans="1:14" x14ac:dyDescent="0.25">
      <c r="A22" s="373" t="s">
        <v>40</v>
      </c>
      <c r="B22" s="373"/>
      <c r="C22" s="373"/>
      <c r="D22" s="373"/>
      <c r="E22" s="373"/>
      <c r="F22" s="373"/>
      <c r="G22" s="373"/>
      <c r="H22" s="373"/>
      <c r="I22" s="373"/>
      <c r="J22" s="373"/>
      <c r="K22" s="373"/>
    </row>
    <row r="23" spans="1:14" x14ac:dyDescent="0.25">
      <c r="A23" s="34"/>
      <c r="B23" s="34"/>
      <c r="C23" s="34"/>
      <c r="D23" s="34"/>
      <c r="E23" s="34"/>
      <c r="F23" s="34"/>
      <c r="G23" s="34"/>
      <c r="H23" s="34"/>
      <c r="I23" s="34"/>
      <c r="J23" s="34"/>
    </row>
    <row r="24" spans="1:14" x14ac:dyDescent="0.25">
      <c r="B24" s="36"/>
    </row>
    <row r="25" spans="1:14" x14ac:dyDescent="0.25">
      <c r="A25" s="386" t="s">
        <v>35</v>
      </c>
      <c r="B25" s="386"/>
      <c r="C25" s="386"/>
      <c r="D25" s="386"/>
      <c r="E25" s="386"/>
      <c r="F25" s="386"/>
      <c r="G25" s="386"/>
      <c r="H25" s="386"/>
      <c r="I25" s="386"/>
      <c r="J25" s="386"/>
      <c r="K25" s="386"/>
    </row>
    <row r="26" spans="1:14" x14ac:dyDescent="0.25">
      <c r="A26" s="70" t="s">
        <v>41</v>
      </c>
      <c r="B26" s="372" t="s">
        <v>46</v>
      </c>
      <c r="C26" s="372"/>
      <c r="D26" s="372"/>
      <c r="E26" s="372"/>
      <c r="F26" s="372"/>
      <c r="G26" s="372"/>
      <c r="H26" s="372"/>
      <c r="I26" s="372"/>
      <c r="J26" s="372"/>
      <c r="K26" s="372"/>
      <c r="L26" s="372"/>
      <c r="M26" s="372"/>
    </row>
    <row r="27" spans="1:14" x14ac:dyDescent="0.25">
      <c r="A27" s="70" t="s">
        <v>42</v>
      </c>
      <c r="B27" s="39" t="s">
        <v>47</v>
      </c>
      <c r="C27" s="39"/>
      <c r="D27" s="39"/>
      <c r="E27" s="39"/>
      <c r="F27" s="39"/>
      <c r="G27" s="39"/>
      <c r="H27" s="39"/>
      <c r="I27" s="39"/>
      <c r="J27" s="39"/>
      <c r="K27" s="39"/>
      <c r="L27" s="39"/>
      <c r="M27" s="39"/>
    </row>
    <row r="28" spans="1:14" x14ac:dyDescent="0.25">
      <c r="A28" s="69" t="s">
        <v>43</v>
      </c>
      <c r="B28" s="39" t="s">
        <v>48</v>
      </c>
      <c r="C28" s="39"/>
      <c r="D28" s="39"/>
      <c r="E28" s="39"/>
      <c r="F28" s="39"/>
      <c r="G28" s="39"/>
      <c r="H28" s="39"/>
      <c r="I28" s="39"/>
      <c r="J28" s="39"/>
      <c r="K28" s="39"/>
      <c r="L28" s="39"/>
      <c r="M28" s="39"/>
      <c r="N28" s="34"/>
    </row>
    <row r="29" spans="1:14" ht="15" customHeight="1" x14ac:dyDescent="0.25">
      <c r="A29" s="69" t="s">
        <v>44</v>
      </c>
      <c r="B29" s="39" t="s">
        <v>49</v>
      </c>
      <c r="C29" s="39"/>
      <c r="D29" s="39"/>
      <c r="E29" s="39"/>
      <c r="F29" s="39"/>
      <c r="G29" s="39"/>
      <c r="H29" s="39"/>
      <c r="I29" s="39"/>
      <c r="J29" s="39"/>
      <c r="K29" s="39"/>
      <c r="L29" s="39"/>
      <c r="M29" s="71"/>
    </row>
    <row r="30" spans="1:14" x14ac:dyDescent="0.25">
      <c r="A30" s="75" t="s">
        <v>45</v>
      </c>
      <c r="B30" s="39" t="s">
        <v>50</v>
      </c>
      <c r="C30" s="39"/>
      <c r="D30" s="39"/>
      <c r="E30" s="39"/>
      <c r="F30" s="39"/>
      <c r="G30" s="39"/>
      <c r="H30" s="39"/>
      <c r="I30" s="39"/>
      <c r="J30" s="39"/>
      <c r="K30" s="39"/>
      <c r="L30" s="71"/>
      <c r="M30" s="71"/>
    </row>
    <row r="31" spans="1:14" x14ac:dyDescent="0.25">
      <c r="A31" s="74"/>
      <c r="B31" s="39"/>
      <c r="C31" s="71"/>
      <c r="D31" s="71"/>
      <c r="E31" s="71"/>
      <c r="F31" s="71"/>
      <c r="G31" s="71"/>
      <c r="H31" s="71"/>
      <c r="I31" s="71"/>
      <c r="J31" s="71"/>
      <c r="K31" s="71"/>
    </row>
    <row r="32" spans="1:14" x14ac:dyDescent="0.25">
      <c r="B32" s="386" t="s">
        <v>33</v>
      </c>
      <c r="C32" s="386"/>
      <c r="D32" s="386"/>
      <c r="E32" s="386"/>
      <c r="H32" s="71"/>
      <c r="I32" s="71"/>
      <c r="J32" s="71"/>
      <c r="K32" s="71"/>
    </row>
    <row r="33" spans="1:12" x14ac:dyDescent="0.25">
      <c r="B33" s="384" t="s">
        <v>51</v>
      </c>
      <c r="C33" s="384"/>
      <c r="D33" s="385"/>
      <c r="E33" s="100">
        <v>5</v>
      </c>
      <c r="H33" s="71"/>
      <c r="I33" s="71"/>
      <c r="J33" s="71"/>
      <c r="K33" s="71"/>
    </row>
    <row r="34" spans="1:12" x14ac:dyDescent="0.25">
      <c r="B34" s="384" t="s">
        <v>52</v>
      </c>
      <c r="C34" s="384"/>
      <c r="D34" s="385"/>
      <c r="E34" s="99">
        <v>15</v>
      </c>
    </row>
    <row r="35" spans="1:12" x14ac:dyDescent="0.25">
      <c r="B35" s="384" t="s">
        <v>53</v>
      </c>
      <c r="C35" s="384"/>
      <c r="D35" s="384"/>
      <c r="E35" s="74">
        <f>43560/(E33*E34)</f>
        <v>580.79999999999995</v>
      </c>
      <c r="G35" s="373" t="s">
        <v>55</v>
      </c>
      <c r="H35" s="373"/>
      <c r="I35" s="373"/>
      <c r="J35" s="76">
        <f>(209/ft_btwn_rows)</f>
        <v>13.933333333333334</v>
      </c>
    </row>
    <row r="36" spans="1:12" x14ac:dyDescent="0.25">
      <c r="B36" s="384" t="s">
        <v>54</v>
      </c>
      <c r="C36" s="384"/>
      <c r="D36" s="385"/>
      <c r="E36" s="98">
        <v>581</v>
      </c>
      <c r="G36" s="373" t="s">
        <v>56</v>
      </c>
      <c r="H36" s="373"/>
      <c r="I36" s="383"/>
      <c r="J36" s="98">
        <v>14</v>
      </c>
    </row>
    <row r="37" spans="1:12" x14ac:dyDescent="0.25">
      <c r="A37" s="74"/>
      <c r="B37" s="74"/>
      <c r="C37" s="74"/>
    </row>
    <row r="38" spans="1:12" x14ac:dyDescent="0.25">
      <c r="A38" s="37"/>
      <c r="B38" s="38"/>
    </row>
    <row r="40" spans="1:12" ht="15.75" thickBot="1" x14ac:dyDescent="0.3"/>
    <row r="41" spans="1:12" x14ac:dyDescent="0.25">
      <c r="B41" s="380" t="s">
        <v>157</v>
      </c>
      <c r="C41" s="381"/>
      <c r="D41" s="381"/>
      <c r="E41" s="381"/>
      <c r="F41" s="381"/>
      <c r="G41" s="381"/>
      <c r="H41" s="381"/>
      <c r="I41" s="381"/>
      <c r="J41" s="382"/>
      <c r="K41" s="369"/>
      <c r="L41" s="369"/>
    </row>
    <row r="42" spans="1:12" x14ac:dyDescent="0.25">
      <c r="B42" s="374" t="s">
        <v>158</v>
      </c>
      <c r="C42" s="375"/>
      <c r="D42" s="375"/>
      <c r="E42" s="375"/>
      <c r="F42" s="375"/>
      <c r="G42" s="375"/>
      <c r="H42" s="375"/>
      <c r="I42" s="375"/>
      <c r="J42" s="376"/>
      <c r="K42" s="35"/>
      <c r="L42" s="35"/>
    </row>
    <row r="43" spans="1:12" x14ac:dyDescent="0.25">
      <c r="B43" s="374" t="s">
        <v>159</v>
      </c>
      <c r="C43" s="375"/>
      <c r="D43" s="375"/>
      <c r="E43" s="375"/>
      <c r="F43" s="375"/>
      <c r="G43" s="375"/>
      <c r="H43" s="375"/>
      <c r="I43" s="375"/>
      <c r="J43" s="376"/>
      <c r="K43" s="35"/>
      <c r="L43" s="35"/>
    </row>
    <row r="44" spans="1:12" x14ac:dyDescent="0.25">
      <c r="B44" s="374" t="s">
        <v>164</v>
      </c>
      <c r="C44" s="375"/>
      <c r="D44" s="375"/>
      <c r="E44" s="375"/>
      <c r="F44" s="375"/>
      <c r="G44" s="375"/>
      <c r="H44" s="375"/>
      <c r="I44" s="375"/>
      <c r="J44" s="376"/>
      <c r="K44" s="355"/>
      <c r="L44" s="355"/>
    </row>
    <row r="45" spans="1:12" x14ac:dyDescent="0.25">
      <c r="B45" s="370"/>
      <c r="C45" s="354"/>
      <c r="D45" s="354"/>
      <c r="E45" s="354"/>
      <c r="F45" s="354"/>
      <c r="G45" s="354"/>
      <c r="H45" s="354"/>
      <c r="I45" s="354"/>
      <c r="J45" s="371"/>
      <c r="K45" s="355"/>
      <c r="L45" s="355"/>
    </row>
    <row r="46" spans="1:12" ht="15.75" thickBot="1" x14ac:dyDescent="0.3">
      <c r="B46" s="377" t="s">
        <v>160</v>
      </c>
      <c r="C46" s="378"/>
      <c r="D46" s="378"/>
      <c r="E46" s="378"/>
      <c r="F46" s="378"/>
      <c r="G46" s="378"/>
      <c r="H46" s="378"/>
      <c r="I46" s="378"/>
      <c r="J46" s="379"/>
      <c r="K46" s="320"/>
      <c r="L46" s="320"/>
    </row>
    <row r="113" spans="1:9" x14ac:dyDescent="0.25">
      <c r="A113" s="373"/>
      <c r="B113" s="373"/>
      <c r="C113" s="373"/>
      <c r="D113" s="373"/>
      <c r="E113" s="373"/>
      <c r="F113" s="373"/>
      <c r="G113" s="39"/>
      <c r="H113" s="39"/>
      <c r="I113" s="39"/>
    </row>
    <row r="114" spans="1:9" x14ac:dyDescent="0.25">
      <c r="A114" s="373"/>
      <c r="B114" s="373"/>
      <c r="C114" s="373"/>
      <c r="D114" s="373"/>
      <c r="E114" s="373"/>
      <c r="F114" s="373"/>
      <c r="G114" s="39"/>
      <c r="H114" s="39"/>
      <c r="I114" s="39"/>
    </row>
    <row r="115" spans="1:9" x14ac:dyDescent="0.25">
      <c r="A115" s="373"/>
      <c r="B115" s="373"/>
      <c r="C115" s="373"/>
      <c r="D115" s="373"/>
      <c r="E115" s="373"/>
      <c r="F115" s="373"/>
      <c r="G115" s="39"/>
      <c r="H115" s="39"/>
      <c r="I115" s="39"/>
    </row>
    <row r="116" spans="1:9" x14ac:dyDescent="0.25">
      <c r="A116" s="373"/>
      <c r="B116" s="373"/>
      <c r="C116" s="373"/>
      <c r="D116" s="373"/>
      <c r="E116" s="373"/>
      <c r="F116" s="373"/>
      <c r="G116" s="39"/>
      <c r="H116" s="39"/>
      <c r="I116" s="39"/>
    </row>
    <row r="117" spans="1:9" x14ac:dyDescent="0.25">
      <c r="A117" s="373"/>
      <c r="B117" s="373"/>
      <c r="C117" s="373"/>
      <c r="D117" s="373"/>
      <c r="E117" s="373"/>
      <c r="F117" s="373"/>
      <c r="G117" s="39"/>
      <c r="H117" s="39"/>
      <c r="I117" s="39"/>
    </row>
    <row r="118" spans="1:9" x14ac:dyDescent="0.25">
      <c r="A118" s="373"/>
      <c r="B118" s="373"/>
      <c r="C118" s="373"/>
      <c r="D118" s="373"/>
      <c r="E118" s="373"/>
      <c r="F118" s="373"/>
      <c r="G118" s="39"/>
      <c r="H118" s="39"/>
      <c r="I118" s="39"/>
    </row>
    <row r="119" spans="1:9" x14ac:dyDescent="0.25">
      <c r="A119" s="373"/>
      <c r="B119" s="373"/>
      <c r="C119" s="373"/>
      <c r="D119" s="373"/>
      <c r="E119" s="373"/>
      <c r="F119" s="373"/>
      <c r="G119" s="39"/>
    </row>
    <row r="120" spans="1:9" x14ac:dyDescent="0.25">
      <c r="A120" s="373"/>
      <c r="B120" s="373"/>
      <c r="C120" s="373"/>
      <c r="D120" s="373"/>
      <c r="E120" s="373"/>
      <c r="F120" s="373"/>
      <c r="G120" s="39"/>
    </row>
    <row r="121" spans="1:9" x14ac:dyDescent="0.25">
      <c r="A121" s="373"/>
      <c r="B121" s="373"/>
      <c r="C121" s="373"/>
      <c r="D121" s="373"/>
      <c r="E121" s="373"/>
      <c r="F121" s="373"/>
      <c r="G121" s="39"/>
    </row>
    <row r="398" spans="2:10" ht="15.75" thickBot="1" x14ac:dyDescent="0.3"/>
    <row r="399" spans="2:10" ht="15.75" thickBot="1" x14ac:dyDescent="0.3">
      <c r="B399" s="392" t="s">
        <v>36</v>
      </c>
      <c r="C399" s="393"/>
      <c r="D399" s="393"/>
      <c r="E399" s="393"/>
      <c r="F399" s="393"/>
      <c r="G399" s="393"/>
      <c r="H399" s="393"/>
      <c r="I399" s="393"/>
      <c r="J399" s="394"/>
    </row>
    <row r="400" spans="2:10" x14ac:dyDescent="0.25">
      <c r="B400" s="397" t="s">
        <v>33</v>
      </c>
      <c r="C400" s="398"/>
      <c r="D400" s="398"/>
      <c r="E400" s="398"/>
      <c r="F400" s="286"/>
      <c r="G400" s="286"/>
      <c r="H400" s="287"/>
      <c r="I400" s="287"/>
      <c r="J400" s="288"/>
    </row>
    <row r="401" spans="2:10" x14ac:dyDescent="0.25">
      <c r="B401" s="399" t="s">
        <v>51</v>
      </c>
      <c r="C401" s="400"/>
      <c r="D401" s="400"/>
      <c r="E401" s="258">
        <v>5</v>
      </c>
      <c r="F401" s="35"/>
      <c r="G401" s="35"/>
      <c r="H401" s="289"/>
      <c r="I401" s="289"/>
      <c r="J401" s="290"/>
    </row>
    <row r="402" spans="2:10" x14ac:dyDescent="0.25">
      <c r="B402" s="399" t="s">
        <v>52</v>
      </c>
      <c r="C402" s="400"/>
      <c r="D402" s="400"/>
      <c r="E402" s="262">
        <v>15</v>
      </c>
      <c r="F402" s="35"/>
      <c r="G402" s="35"/>
      <c r="H402" s="35"/>
      <c r="I402" s="35"/>
      <c r="J402" s="291"/>
    </row>
    <row r="403" spans="2:10" x14ac:dyDescent="0.25">
      <c r="B403" s="399" t="s">
        <v>53</v>
      </c>
      <c r="C403" s="400"/>
      <c r="D403" s="400"/>
      <c r="E403" s="262">
        <v>580.79999999999995</v>
      </c>
      <c r="F403" s="35"/>
      <c r="G403" s="401" t="s">
        <v>55</v>
      </c>
      <c r="H403" s="401"/>
      <c r="I403" s="401"/>
      <c r="J403" s="293">
        <v>13.933333333333334</v>
      </c>
    </row>
    <row r="404" spans="2:10" ht="15.75" thickBot="1" x14ac:dyDescent="0.3">
      <c r="B404" s="377" t="s">
        <v>58</v>
      </c>
      <c r="C404" s="378"/>
      <c r="D404" s="378"/>
      <c r="E404" s="265">
        <v>581</v>
      </c>
      <c r="F404" s="292"/>
      <c r="G404" s="395" t="s">
        <v>56</v>
      </c>
      <c r="H404" s="395"/>
      <c r="I404" s="396"/>
      <c r="J404" s="267">
        <v>14</v>
      </c>
    </row>
  </sheetData>
  <sheetProtection sheet="1" objects="1" scenarios="1" formatCells="0" formatColumns="0" formatRows="0"/>
  <mergeCells count="27">
    <mergeCell ref="B399:J399"/>
    <mergeCell ref="B404:D404"/>
    <mergeCell ref="G404:I404"/>
    <mergeCell ref="B400:E400"/>
    <mergeCell ref="B401:D401"/>
    <mergeCell ref="B402:D402"/>
    <mergeCell ref="B403:D403"/>
    <mergeCell ref="G403:I403"/>
    <mergeCell ref="B32:E32"/>
    <mergeCell ref="A18:K18"/>
    <mergeCell ref="A19:J19"/>
    <mergeCell ref="A21:K21"/>
    <mergeCell ref="A22:K22"/>
    <mergeCell ref="A25:K25"/>
    <mergeCell ref="A20:J20"/>
    <mergeCell ref="B41:J41"/>
    <mergeCell ref="G36:I36"/>
    <mergeCell ref="B36:D36"/>
    <mergeCell ref="B33:D33"/>
    <mergeCell ref="B34:D34"/>
    <mergeCell ref="B35:D35"/>
    <mergeCell ref="G35:I35"/>
    <mergeCell ref="A113:F121"/>
    <mergeCell ref="B42:J42"/>
    <mergeCell ref="B43:J43"/>
    <mergeCell ref="B44:J44"/>
    <mergeCell ref="B46:J46"/>
  </mergeCells>
  <conditionalFormatting sqref="K19">
    <cfRule type="expression" dxfId="6" priority="6" stopIfTrue="1">
      <formula>$K$19&lt;&gt;$N$19</formula>
    </cfRule>
  </conditionalFormatting>
  <conditionalFormatting sqref="E33 E34 E36 J36">
    <cfRule type="expression" dxfId="5" priority="1" stopIfTrue="1">
      <formula>E33&lt;&gt;E401</formula>
    </cfRule>
  </conditionalFormatting>
  <hyperlinks>
    <hyperlink ref="A21:K21" location="Intro!C115" display=" Clicking on blue or purple underlined text jumps to a detailed explanation of a particular area."/>
  </hyperlinks>
  <pageMargins left="0.7" right="0.7" top="0.75" bottom="0.75" header="0.3" footer="0.3"/>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8"/>
  <sheetViews>
    <sheetView zoomScaleNormal="100" zoomScalePageLayoutView="125" workbookViewId="0">
      <pane xSplit="1" ySplit="4" topLeftCell="B5" activePane="bottomRight" state="frozen"/>
      <selection activeCell="D14" sqref="D14:AC15"/>
      <selection pane="topRight" activeCell="D14" sqref="D14:AC15"/>
      <selection pane="bottomLeft" activeCell="D14" sqref="D14:AC15"/>
      <selection pane="bottomRight" activeCell="A4" sqref="A4"/>
    </sheetView>
  </sheetViews>
  <sheetFormatPr defaultColWidth="8.85546875" defaultRowHeight="12.75" x14ac:dyDescent="0.2"/>
  <cols>
    <col min="1" max="1" width="39" style="18" customWidth="1"/>
    <col min="2" max="26" width="10.7109375" style="1" customWidth="1"/>
    <col min="27" max="27" width="12.85546875" style="1" customWidth="1"/>
    <col min="28" max="16384" width="8.85546875" style="1"/>
  </cols>
  <sheetData>
    <row r="1" spans="1:27" ht="15.75" customHeight="1" x14ac:dyDescent="0.2">
      <c r="A1" s="405" t="s">
        <v>107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row>
    <row r="2" spans="1:27" x14ac:dyDescent="0.2">
      <c r="A2" s="407"/>
      <c r="B2" s="408"/>
      <c r="C2" s="408"/>
      <c r="D2" s="408"/>
      <c r="E2" s="408"/>
      <c r="F2" s="408"/>
      <c r="G2" s="408"/>
      <c r="H2" s="408"/>
      <c r="I2" s="408"/>
      <c r="J2" s="408"/>
      <c r="K2" s="408"/>
      <c r="L2" s="408"/>
      <c r="M2" s="408"/>
      <c r="N2" s="408"/>
      <c r="O2" s="408"/>
      <c r="P2" s="408"/>
      <c r="Q2" s="408"/>
      <c r="R2" s="408"/>
      <c r="S2" s="408"/>
      <c r="T2" s="408"/>
      <c r="U2" s="408"/>
      <c r="V2" s="408"/>
      <c r="W2" s="408"/>
      <c r="X2" s="408"/>
      <c r="Y2" s="408"/>
      <c r="Z2" s="408"/>
    </row>
    <row r="3" spans="1:27" ht="15" x14ac:dyDescent="0.2">
      <c r="A3" s="409" t="s">
        <v>5</v>
      </c>
      <c r="B3" s="410"/>
      <c r="C3" s="410"/>
      <c r="D3" s="410"/>
      <c r="E3" s="410"/>
      <c r="F3" s="410"/>
      <c r="G3" s="410"/>
      <c r="H3" s="410"/>
      <c r="I3" s="410"/>
      <c r="J3" s="410"/>
      <c r="K3" s="410"/>
      <c r="L3" s="410"/>
      <c r="M3" s="410"/>
      <c r="N3" s="410"/>
      <c r="O3" s="410"/>
      <c r="P3" s="410"/>
      <c r="Q3" s="410"/>
      <c r="R3" s="410"/>
      <c r="S3" s="410"/>
      <c r="T3" s="410"/>
      <c r="U3" s="410"/>
      <c r="V3" s="410"/>
      <c r="W3" s="410"/>
      <c r="X3" s="410"/>
      <c r="Y3" s="410"/>
      <c r="Z3" s="410"/>
    </row>
    <row r="4" spans="1:27" s="2" customFormat="1" x14ac:dyDescent="0.2">
      <c r="A4" s="9"/>
      <c r="B4" s="4">
        <v>1</v>
      </c>
      <c r="C4" s="4">
        <v>2</v>
      </c>
      <c r="D4" s="4">
        <v>3</v>
      </c>
      <c r="E4" s="4">
        <v>4</v>
      </c>
      <c r="F4" s="4">
        <v>5</v>
      </c>
      <c r="G4" s="4">
        <v>6</v>
      </c>
      <c r="H4" s="4">
        <v>7</v>
      </c>
      <c r="I4" s="4">
        <v>8</v>
      </c>
      <c r="J4" s="4">
        <v>9</v>
      </c>
      <c r="K4" s="4">
        <v>10</v>
      </c>
      <c r="L4" s="4">
        <v>11</v>
      </c>
      <c r="M4" s="4">
        <v>12</v>
      </c>
      <c r="N4" s="4">
        <v>13</v>
      </c>
      <c r="O4" s="4">
        <v>14</v>
      </c>
      <c r="P4" s="4">
        <v>15</v>
      </c>
      <c r="Q4" s="4">
        <v>16</v>
      </c>
      <c r="R4" s="4">
        <v>17</v>
      </c>
      <c r="S4" s="4">
        <v>18</v>
      </c>
      <c r="T4" s="4">
        <v>19</v>
      </c>
      <c r="U4" s="4">
        <v>20</v>
      </c>
      <c r="V4" s="4">
        <v>21</v>
      </c>
      <c r="W4" s="4">
        <v>22</v>
      </c>
      <c r="X4" s="4">
        <v>23</v>
      </c>
      <c r="Y4" s="4">
        <v>24</v>
      </c>
      <c r="Z4" s="4">
        <v>25</v>
      </c>
      <c r="AA4" s="3"/>
    </row>
    <row r="5" spans="1:27" ht="13.5" thickBot="1" x14ac:dyDescent="0.25">
      <c r="A5" s="140" t="s">
        <v>57</v>
      </c>
      <c r="B5" s="78"/>
      <c r="C5" s="78"/>
      <c r="D5" s="78"/>
      <c r="E5" s="78"/>
      <c r="F5" s="78"/>
      <c r="G5" s="78"/>
      <c r="H5" s="78"/>
      <c r="I5" s="78"/>
      <c r="J5" s="78"/>
      <c r="K5" s="78"/>
      <c r="L5" s="78"/>
      <c r="M5" s="78"/>
      <c r="N5" s="78"/>
      <c r="O5" s="78"/>
      <c r="P5" s="78"/>
      <c r="Q5" s="78"/>
      <c r="R5" s="78"/>
      <c r="S5" s="78"/>
      <c r="T5" s="78"/>
      <c r="U5" s="78"/>
      <c r="V5" s="78"/>
      <c r="W5" s="78"/>
      <c r="X5" s="78"/>
      <c r="Y5" s="78"/>
      <c r="Z5" s="78"/>
    </row>
    <row r="6" spans="1:27" ht="15.75" thickBot="1" x14ac:dyDescent="0.3">
      <c r="A6" s="101" t="s">
        <v>122</v>
      </c>
      <c r="B6" s="102">
        <v>1875</v>
      </c>
      <c r="C6" s="103"/>
      <c r="D6" s="103"/>
      <c r="E6" s="103"/>
      <c r="F6" s="103"/>
      <c r="G6" s="103"/>
      <c r="H6" s="103"/>
      <c r="I6" s="103"/>
      <c r="J6" s="103"/>
      <c r="K6" s="103"/>
      <c r="L6" s="103"/>
      <c r="M6" s="103"/>
      <c r="N6" s="103"/>
      <c r="O6" s="103"/>
      <c r="P6" s="103"/>
      <c r="Q6" s="103"/>
      <c r="R6" s="103"/>
      <c r="S6" s="103"/>
      <c r="T6" s="103"/>
      <c r="U6" s="103"/>
      <c r="V6" s="103"/>
      <c r="W6" s="103"/>
      <c r="X6" s="103"/>
      <c r="Y6" s="103"/>
      <c r="Z6" s="103"/>
    </row>
    <row r="7" spans="1:27" s="10" customFormat="1" ht="15" x14ac:dyDescent="0.25">
      <c r="A7" s="104" t="s">
        <v>113</v>
      </c>
      <c r="B7" s="79">
        <f>TPA</f>
        <v>581</v>
      </c>
      <c r="C7" s="79">
        <f>ROUND(TPA*0.05,0)</f>
        <v>29</v>
      </c>
      <c r="D7" s="79"/>
      <c r="E7" s="79"/>
      <c r="F7" s="79"/>
      <c r="G7" s="79"/>
      <c r="H7" s="79"/>
      <c r="I7" s="79"/>
      <c r="J7" s="79"/>
      <c r="K7" s="79"/>
      <c r="L7" s="79"/>
      <c r="M7" s="79"/>
      <c r="N7" s="79"/>
      <c r="O7" s="79"/>
      <c r="P7" s="79"/>
      <c r="Q7" s="79"/>
      <c r="R7" s="79"/>
      <c r="S7" s="79"/>
      <c r="T7" s="79"/>
      <c r="U7" s="79"/>
      <c r="V7" s="79"/>
      <c r="W7" s="79"/>
      <c r="X7" s="79"/>
      <c r="Y7" s="79"/>
      <c r="Z7" s="79"/>
    </row>
    <row r="8" spans="1:27" ht="15.75" thickBot="1" x14ac:dyDescent="0.3">
      <c r="A8" s="105" t="s">
        <v>64</v>
      </c>
      <c r="B8" s="80">
        <v>6.5</v>
      </c>
      <c r="C8" s="80">
        <v>6.5</v>
      </c>
      <c r="D8" s="80"/>
      <c r="E8" s="80"/>
      <c r="F8" s="80"/>
      <c r="G8" s="80"/>
      <c r="H8" s="80"/>
      <c r="I8" s="80"/>
      <c r="J8" s="80"/>
      <c r="K8" s="80"/>
      <c r="L8" s="80"/>
      <c r="M8" s="80"/>
      <c r="N8" s="80"/>
      <c r="O8" s="80"/>
      <c r="P8" s="80"/>
      <c r="Q8" s="80"/>
      <c r="R8" s="80"/>
      <c r="S8" s="80"/>
      <c r="T8" s="80"/>
      <c r="U8" s="80"/>
      <c r="V8" s="80"/>
      <c r="W8" s="80"/>
      <c r="X8" s="80"/>
      <c r="Y8" s="80"/>
      <c r="Z8" s="80"/>
    </row>
    <row r="9" spans="1:27" ht="15" x14ac:dyDescent="0.25">
      <c r="A9" s="106" t="s">
        <v>116</v>
      </c>
      <c r="B9" s="81">
        <v>3</v>
      </c>
      <c r="C9" s="79"/>
      <c r="D9" s="79"/>
      <c r="E9" s="79"/>
      <c r="F9" s="79"/>
      <c r="G9" s="79"/>
      <c r="H9" s="79"/>
      <c r="I9" s="79"/>
      <c r="J9" s="79"/>
      <c r="K9" s="79"/>
      <c r="L9" s="79"/>
      <c r="M9" s="79"/>
      <c r="N9" s="79"/>
      <c r="O9" s="79"/>
      <c r="P9" s="79"/>
      <c r="Q9" s="79"/>
      <c r="R9" s="79"/>
      <c r="S9" s="79"/>
      <c r="T9" s="79"/>
      <c r="U9" s="79"/>
      <c r="V9" s="79"/>
      <c r="W9" s="79"/>
      <c r="X9" s="79"/>
      <c r="Y9" s="79"/>
      <c r="Z9" s="79"/>
    </row>
    <row r="10" spans="1:27" ht="15.75" thickBot="1" x14ac:dyDescent="0.3">
      <c r="A10" s="107" t="s">
        <v>119</v>
      </c>
      <c r="B10" s="82">
        <v>41</v>
      </c>
      <c r="C10" s="82"/>
      <c r="D10" s="82"/>
      <c r="E10" s="82"/>
      <c r="F10" s="82"/>
      <c r="G10" s="82"/>
      <c r="H10" s="82"/>
      <c r="I10" s="82"/>
      <c r="J10" s="82"/>
      <c r="K10" s="82"/>
      <c r="L10" s="82"/>
      <c r="M10" s="82"/>
      <c r="N10" s="82"/>
      <c r="O10" s="82"/>
      <c r="P10" s="82"/>
      <c r="Q10" s="82"/>
      <c r="R10" s="82"/>
      <c r="S10" s="82"/>
      <c r="T10" s="82"/>
      <c r="U10" s="82"/>
      <c r="V10" s="82"/>
      <c r="W10" s="82"/>
      <c r="X10" s="82"/>
      <c r="Y10" s="82"/>
      <c r="Z10" s="82"/>
    </row>
    <row r="11" spans="1:27" ht="15" x14ac:dyDescent="0.25">
      <c r="A11" s="108" t="s">
        <v>115</v>
      </c>
      <c r="B11" s="79">
        <v>4</v>
      </c>
      <c r="C11" s="79"/>
      <c r="D11" s="79"/>
      <c r="E11" s="79"/>
      <c r="F11" s="79"/>
      <c r="G11" s="79"/>
      <c r="H11" s="79"/>
      <c r="I11" s="79"/>
      <c r="J11" s="79"/>
      <c r="K11" s="79"/>
      <c r="L11" s="79"/>
      <c r="M11" s="79"/>
      <c r="N11" s="79"/>
      <c r="O11" s="79"/>
      <c r="P11" s="79"/>
      <c r="Q11" s="79"/>
      <c r="R11" s="79"/>
      <c r="S11" s="79"/>
      <c r="T11" s="79"/>
      <c r="U11" s="79"/>
      <c r="V11" s="79"/>
      <c r="W11" s="79"/>
      <c r="X11" s="79"/>
      <c r="Y11" s="79"/>
      <c r="Z11" s="79"/>
    </row>
    <row r="12" spans="1:27" ht="15.75" thickBot="1" x14ac:dyDescent="0.3">
      <c r="A12" s="107" t="s">
        <v>120</v>
      </c>
      <c r="B12" s="82">
        <v>22</v>
      </c>
      <c r="C12" s="82"/>
      <c r="D12" s="82"/>
      <c r="E12" s="82"/>
      <c r="F12" s="82"/>
      <c r="G12" s="82"/>
      <c r="H12" s="82"/>
      <c r="I12" s="82"/>
      <c r="J12" s="82"/>
      <c r="K12" s="82"/>
      <c r="L12" s="82"/>
      <c r="M12" s="82"/>
      <c r="N12" s="82"/>
      <c r="O12" s="82"/>
      <c r="P12" s="82"/>
      <c r="Q12" s="82"/>
      <c r="R12" s="82"/>
      <c r="S12" s="82"/>
      <c r="T12" s="82"/>
      <c r="U12" s="82"/>
      <c r="V12" s="82"/>
      <c r="W12" s="82"/>
      <c r="X12" s="82"/>
      <c r="Y12" s="82"/>
      <c r="Z12" s="82"/>
    </row>
    <row r="13" spans="1:27" ht="15.75" thickBot="1" x14ac:dyDescent="0.3">
      <c r="A13" s="109" t="s">
        <v>121</v>
      </c>
      <c r="B13" s="84">
        <v>213.26</v>
      </c>
      <c r="C13" s="84">
        <f>B13*0.05</f>
        <v>10.663</v>
      </c>
      <c r="D13" s="84"/>
      <c r="E13" s="84"/>
      <c r="F13" s="84"/>
      <c r="G13" s="84"/>
      <c r="H13" s="84"/>
      <c r="I13" s="84"/>
      <c r="J13" s="84"/>
      <c r="K13" s="84"/>
      <c r="L13" s="84"/>
      <c r="M13" s="84"/>
      <c r="N13" s="84"/>
      <c r="O13" s="84"/>
      <c r="P13" s="84"/>
      <c r="Q13" s="84"/>
      <c r="R13" s="84"/>
      <c r="S13" s="84"/>
      <c r="T13" s="84"/>
      <c r="U13" s="84"/>
      <c r="V13" s="84"/>
      <c r="W13" s="84"/>
      <c r="X13" s="84"/>
      <c r="Y13" s="84"/>
      <c r="Z13" s="84"/>
    </row>
    <row r="14" spans="1:27" ht="15.75" thickBot="1" x14ac:dyDescent="0.3">
      <c r="A14" s="110" t="s">
        <v>108</v>
      </c>
      <c r="B14" s="83">
        <v>37</v>
      </c>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7" ht="15" x14ac:dyDescent="0.25">
      <c r="A15" s="143"/>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row>
    <row r="16" spans="1:27" ht="15.75" thickBot="1" x14ac:dyDescent="0.3">
      <c r="A16" s="356" t="s">
        <v>20</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row>
    <row r="17" spans="1:26" ht="15" x14ac:dyDescent="0.25">
      <c r="A17" s="111" t="s">
        <v>68</v>
      </c>
      <c r="B17" s="87">
        <v>2</v>
      </c>
      <c r="C17" s="87">
        <v>2</v>
      </c>
      <c r="D17" s="87">
        <v>2</v>
      </c>
      <c r="E17" s="87">
        <v>2</v>
      </c>
      <c r="F17" s="87">
        <v>2</v>
      </c>
      <c r="G17" s="87">
        <v>2</v>
      </c>
      <c r="H17" s="87">
        <v>2</v>
      </c>
      <c r="I17" s="87">
        <v>2</v>
      </c>
      <c r="J17" s="87">
        <v>2</v>
      </c>
      <c r="K17" s="87">
        <v>2</v>
      </c>
      <c r="L17" s="87">
        <v>2</v>
      </c>
      <c r="M17" s="87">
        <v>2</v>
      </c>
      <c r="N17" s="87">
        <v>2</v>
      </c>
      <c r="O17" s="87">
        <v>2</v>
      </c>
      <c r="P17" s="87">
        <v>2</v>
      </c>
      <c r="Q17" s="87">
        <v>2</v>
      </c>
      <c r="R17" s="87">
        <v>2</v>
      </c>
      <c r="S17" s="87">
        <v>2</v>
      </c>
      <c r="T17" s="87">
        <v>2</v>
      </c>
      <c r="U17" s="87">
        <v>2</v>
      </c>
      <c r="V17" s="87">
        <v>2</v>
      </c>
      <c r="W17" s="87">
        <v>2</v>
      </c>
      <c r="X17" s="87">
        <v>2</v>
      </c>
      <c r="Y17" s="87">
        <v>2</v>
      </c>
      <c r="Z17" s="87">
        <v>2</v>
      </c>
    </row>
    <row r="18" spans="1:26" ht="15.75" thickBot="1" x14ac:dyDescent="0.3">
      <c r="A18" s="101" t="s">
        <v>110</v>
      </c>
      <c r="B18" s="82">
        <v>15</v>
      </c>
      <c r="C18" s="82">
        <v>15</v>
      </c>
      <c r="D18" s="82">
        <v>15</v>
      </c>
      <c r="E18" s="82">
        <v>15</v>
      </c>
      <c r="F18" s="82">
        <v>15</v>
      </c>
      <c r="G18" s="82">
        <v>15</v>
      </c>
      <c r="H18" s="82">
        <v>15</v>
      </c>
      <c r="I18" s="82">
        <v>15</v>
      </c>
      <c r="J18" s="82">
        <v>15</v>
      </c>
      <c r="K18" s="82">
        <v>15</v>
      </c>
      <c r="L18" s="82">
        <v>15</v>
      </c>
      <c r="M18" s="82">
        <v>15</v>
      </c>
      <c r="N18" s="82">
        <v>15</v>
      </c>
      <c r="O18" s="82">
        <v>15</v>
      </c>
      <c r="P18" s="82">
        <v>15</v>
      </c>
      <c r="Q18" s="82">
        <v>15</v>
      </c>
      <c r="R18" s="82">
        <v>15</v>
      </c>
      <c r="S18" s="82">
        <v>15</v>
      </c>
      <c r="T18" s="82">
        <v>15</v>
      </c>
      <c r="U18" s="82">
        <v>15</v>
      </c>
      <c r="V18" s="82">
        <v>15</v>
      </c>
      <c r="W18" s="82">
        <v>15</v>
      </c>
      <c r="X18" s="82">
        <v>15</v>
      </c>
      <c r="Y18" s="82">
        <v>15</v>
      </c>
      <c r="Z18" s="82">
        <v>15</v>
      </c>
    </row>
    <row r="19" spans="1:26" ht="15" x14ac:dyDescent="0.25">
      <c r="A19" s="111" t="s">
        <v>72</v>
      </c>
      <c r="B19" s="87">
        <v>4</v>
      </c>
      <c r="C19" s="87">
        <v>4</v>
      </c>
      <c r="D19" s="87">
        <v>4</v>
      </c>
      <c r="E19" s="87">
        <v>4</v>
      </c>
      <c r="F19" s="87">
        <v>7</v>
      </c>
      <c r="G19" s="87">
        <v>7</v>
      </c>
      <c r="H19" s="87">
        <v>7</v>
      </c>
      <c r="I19" s="87">
        <v>7</v>
      </c>
      <c r="J19" s="87">
        <v>7</v>
      </c>
      <c r="K19" s="87">
        <v>7</v>
      </c>
      <c r="L19" s="87">
        <v>7</v>
      </c>
      <c r="M19" s="87">
        <v>7</v>
      </c>
      <c r="N19" s="87">
        <v>7</v>
      </c>
      <c r="O19" s="87">
        <v>7</v>
      </c>
      <c r="P19" s="87">
        <v>7</v>
      </c>
      <c r="Q19" s="87">
        <v>7</v>
      </c>
      <c r="R19" s="87">
        <v>7</v>
      </c>
      <c r="S19" s="87">
        <v>7</v>
      </c>
      <c r="T19" s="87">
        <v>7</v>
      </c>
      <c r="U19" s="87">
        <v>7</v>
      </c>
      <c r="V19" s="87">
        <v>7</v>
      </c>
      <c r="W19" s="87">
        <v>7</v>
      </c>
      <c r="X19" s="87">
        <v>7</v>
      </c>
      <c r="Y19" s="87">
        <v>7</v>
      </c>
      <c r="Z19" s="87">
        <v>7</v>
      </c>
    </row>
    <row r="20" spans="1:26" ht="15.75" thickBot="1" x14ac:dyDescent="0.3">
      <c r="A20" s="107" t="s">
        <v>117</v>
      </c>
      <c r="B20" s="82">
        <v>43</v>
      </c>
      <c r="C20" s="82">
        <v>43</v>
      </c>
      <c r="D20" s="82">
        <v>43</v>
      </c>
      <c r="E20" s="82">
        <v>43</v>
      </c>
      <c r="F20" s="82">
        <v>43</v>
      </c>
      <c r="G20" s="82">
        <v>43</v>
      </c>
      <c r="H20" s="82">
        <v>43</v>
      </c>
      <c r="I20" s="82">
        <v>43</v>
      </c>
      <c r="J20" s="82">
        <v>43</v>
      </c>
      <c r="K20" s="82">
        <v>43</v>
      </c>
      <c r="L20" s="82">
        <v>43</v>
      </c>
      <c r="M20" s="82">
        <v>43</v>
      </c>
      <c r="N20" s="82">
        <v>43</v>
      </c>
      <c r="O20" s="82">
        <v>43</v>
      </c>
      <c r="P20" s="82">
        <v>43</v>
      </c>
      <c r="Q20" s="82">
        <v>43</v>
      </c>
      <c r="R20" s="82">
        <v>43</v>
      </c>
      <c r="S20" s="82">
        <v>43</v>
      </c>
      <c r="T20" s="82">
        <v>43</v>
      </c>
      <c r="U20" s="82">
        <v>43</v>
      </c>
      <c r="V20" s="82">
        <v>43</v>
      </c>
      <c r="W20" s="82">
        <v>43</v>
      </c>
      <c r="X20" s="82">
        <v>43</v>
      </c>
      <c r="Y20" s="82">
        <v>43</v>
      </c>
      <c r="Z20" s="82">
        <v>43</v>
      </c>
    </row>
    <row r="21" spans="1:26" ht="15" x14ac:dyDescent="0.25">
      <c r="A21" s="112" t="s">
        <v>73</v>
      </c>
      <c r="B21" s="284">
        <v>4</v>
      </c>
      <c r="C21" s="284">
        <v>4</v>
      </c>
      <c r="D21" s="284">
        <v>4</v>
      </c>
      <c r="E21" s="284">
        <v>4</v>
      </c>
      <c r="F21" s="284">
        <v>8</v>
      </c>
      <c r="G21" s="284">
        <v>8</v>
      </c>
      <c r="H21" s="284">
        <v>8</v>
      </c>
      <c r="I21" s="284">
        <v>8</v>
      </c>
      <c r="J21" s="284">
        <v>8</v>
      </c>
      <c r="K21" s="284">
        <v>8</v>
      </c>
      <c r="L21" s="284">
        <v>8</v>
      </c>
      <c r="M21" s="284">
        <v>8</v>
      </c>
      <c r="N21" s="284">
        <v>8</v>
      </c>
      <c r="O21" s="284">
        <v>8</v>
      </c>
      <c r="P21" s="284">
        <v>8</v>
      </c>
      <c r="Q21" s="284">
        <v>8</v>
      </c>
      <c r="R21" s="284">
        <v>8</v>
      </c>
      <c r="S21" s="284">
        <v>8</v>
      </c>
      <c r="T21" s="284">
        <v>8</v>
      </c>
      <c r="U21" s="284">
        <v>8</v>
      </c>
      <c r="V21" s="284">
        <v>8</v>
      </c>
      <c r="W21" s="284">
        <v>8</v>
      </c>
      <c r="X21" s="284">
        <v>8</v>
      </c>
      <c r="Y21" s="284">
        <v>8</v>
      </c>
      <c r="Z21" s="284">
        <v>8</v>
      </c>
    </row>
    <row r="22" spans="1:26" ht="15.75" thickBot="1" x14ac:dyDescent="0.3">
      <c r="A22" s="113" t="s">
        <v>118</v>
      </c>
      <c r="B22" s="82">
        <v>33</v>
      </c>
      <c r="C22" s="82">
        <v>33</v>
      </c>
      <c r="D22" s="82">
        <v>33</v>
      </c>
      <c r="E22" s="82">
        <v>33</v>
      </c>
      <c r="F22" s="82">
        <v>33</v>
      </c>
      <c r="G22" s="82">
        <v>33</v>
      </c>
      <c r="H22" s="82">
        <v>33</v>
      </c>
      <c r="I22" s="82">
        <v>33</v>
      </c>
      <c r="J22" s="82">
        <v>33</v>
      </c>
      <c r="K22" s="82">
        <v>33</v>
      </c>
      <c r="L22" s="82">
        <v>33</v>
      </c>
      <c r="M22" s="82">
        <v>33</v>
      </c>
      <c r="N22" s="82">
        <v>33</v>
      </c>
      <c r="O22" s="82">
        <v>33</v>
      </c>
      <c r="P22" s="82">
        <v>33</v>
      </c>
      <c r="Q22" s="82">
        <v>33</v>
      </c>
      <c r="R22" s="82">
        <v>33</v>
      </c>
      <c r="S22" s="82">
        <v>33</v>
      </c>
      <c r="T22" s="82">
        <v>33</v>
      </c>
      <c r="U22" s="82">
        <v>33</v>
      </c>
      <c r="V22" s="82">
        <v>33</v>
      </c>
      <c r="W22" s="82">
        <v>33</v>
      </c>
      <c r="X22" s="82">
        <v>33</v>
      </c>
      <c r="Y22" s="82">
        <v>33</v>
      </c>
      <c r="Z22" s="82">
        <v>33</v>
      </c>
    </row>
    <row r="23" spans="1:26" ht="15" x14ac:dyDescent="0.25">
      <c r="A23" s="112" t="s">
        <v>69</v>
      </c>
      <c r="B23" s="284">
        <v>0</v>
      </c>
      <c r="C23" s="284">
        <v>0</v>
      </c>
      <c r="D23" s="284">
        <v>0</v>
      </c>
      <c r="E23" s="284">
        <v>2</v>
      </c>
      <c r="F23" s="284">
        <v>2</v>
      </c>
      <c r="G23" s="284">
        <v>2</v>
      </c>
      <c r="H23" s="284">
        <v>2</v>
      </c>
      <c r="I23" s="284">
        <v>2</v>
      </c>
      <c r="J23" s="284">
        <v>2</v>
      </c>
      <c r="K23" s="284">
        <v>2</v>
      </c>
      <c r="L23" s="284">
        <v>2</v>
      </c>
      <c r="M23" s="284">
        <v>2</v>
      </c>
      <c r="N23" s="284">
        <v>2</v>
      </c>
      <c r="O23" s="284">
        <v>2</v>
      </c>
      <c r="P23" s="284">
        <v>2</v>
      </c>
      <c r="Q23" s="284">
        <v>2</v>
      </c>
      <c r="R23" s="284">
        <v>2</v>
      </c>
      <c r="S23" s="284">
        <v>2</v>
      </c>
      <c r="T23" s="284">
        <v>2</v>
      </c>
      <c r="U23" s="284">
        <v>2</v>
      </c>
      <c r="V23" s="284">
        <v>2</v>
      </c>
      <c r="W23" s="284">
        <v>2</v>
      </c>
      <c r="X23" s="284">
        <v>2</v>
      </c>
      <c r="Y23" s="284">
        <v>2</v>
      </c>
      <c r="Z23" s="284">
        <v>2</v>
      </c>
    </row>
    <row r="24" spans="1:26" ht="15.75" thickBot="1" x14ac:dyDescent="0.3">
      <c r="A24" s="113" t="s">
        <v>109</v>
      </c>
      <c r="B24" s="82">
        <v>70</v>
      </c>
      <c r="C24" s="82">
        <v>70</v>
      </c>
      <c r="D24" s="82">
        <v>70</v>
      </c>
      <c r="E24" s="82">
        <v>70</v>
      </c>
      <c r="F24" s="82">
        <v>70</v>
      </c>
      <c r="G24" s="82">
        <v>70</v>
      </c>
      <c r="H24" s="82">
        <v>70</v>
      </c>
      <c r="I24" s="82">
        <v>70</v>
      </c>
      <c r="J24" s="82">
        <v>70</v>
      </c>
      <c r="K24" s="82">
        <v>70</v>
      </c>
      <c r="L24" s="82">
        <v>70</v>
      </c>
      <c r="M24" s="82">
        <v>70</v>
      </c>
      <c r="N24" s="82">
        <v>70</v>
      </c>
      <c r="O24" s="82">
        <v>70</v>
      </c>
      <c r="P24" s="82">
        <v>70</v>
      </c>
      <c r="Q24" s="82">
        <v>70</v>
      </c>
      <c r="R24" s="82">
        <v>70</v>
      </c>
      <c r="S24" s="82">
        <v>70</v>
      </c>
      <c r="T24" s="82">
        <v>70</v>
      </c>
      <c r="U24" s="82">
        <v>70</v>
      </c>
      <c r="V24" s="82">
        <v>70</v>
      </c>
      <c r="W24" s="82">
        <v>70</v>
      </c>
      <c r="X24" s="82">
        <v>70</v>
      </c>
      <c r="Y24" s="82">
        <v>70</v>
      </c>
      <c r="Z24" s="82">
        <v>70</v>
      </c>
    </row>
    <row r="25" spans="1:26" ht="15" x14ac:dyDescent="0.25">
      <c r="A25" s="112" t="s">
        <v>70</v>
      </c>
      <c r="B25" s="284">
        <v>4</v>
      </c>
      <c r="C25" s="284">
        <v>4</v>
      </c>
      <c r="D25" s="284">
        <v>4</v>
      </c>
      <c r="E25" s="284">
        <v>4</v>
      </c>
      <c r="F25" s="284">
        <v>4</v>
      </c>
      <c r="G25" s="284">
        <v>4</v>
      </c>
      <c r="H25" s="284">
        <v>4</v>
      </c>
      <c r="I25" s="284">
        <v>4</v>
      </c>
      <c r="J25" s="284">
        <v>4</v>
      </c>
      <c r="K25" s="284">
        <v>4</v>
      </c>
      <c r="L25" s="284">
        <v>4</v>
      </c>
      <c r="M25" s="284">
        <v>4</v>
      </c>
      <c r="N25" s="284">
        <v>4</v>
      </c>
      <c r="O25" s="284">
        <v>4</v>
      </c>
      <c r="P25" s="284">
        <v>4</v>
      </c>
      <c r="Q25" s="284">
        <v>4</v>
      </c>
      <c r="R25" s="284">
        <v>4</v>
      </c>
      <c r="S25" s="284">
        <v>4</v>
      </c>
      <c r="T25" s="284">
        <v>4</v>
      </c>
      <c r="U25" s="284">
        <v>4</v>
      </c>
      <c r="V25" s="284">
        <v>4</v>
      </c>
      <c r="W25" s="284">
        <v>4</v>
      </c>
      <c r="X25" s="284">
        <v>4</v>
      </c>
      <c r="Y25" s="284">
        <v>4</v>
      </c>
      <c r="Z25" s="284">
        <v>4</v>
      </c>
    </row>
    <row r="26" spans="1:26" ht="15.75" thickBot="1" x14ac:dyDescent="0.3">
      <c r="A26" s="113" t="s">
        <v>71</v>
      </c>
      <c r="B26" s="82">
        <v>10</v>
      </c>
      <c r="C26" s="82">
        <v>10</v>
      </c>
      <c r="D26" s="82">
        <v>10</v>
      </c>
      <c r="E26" s="82">
        <v>10</v>
      </c>
      <c r="F26" s="82">
        <v>10</v>
      </c>
      <c r="G26" s="82">
        <v>10</v>
      </c>
      <c r="H26" s="82">
        <v>10</v>
      </c>
      <c r="I26" s="82">
        <v>10</v>
      </c>
      <c r="J26" s="82">
        <v>10</v>
      </c>
      <c r="K26" s="82">
        <v>10</v>
      </c>
      <c r="L26" s="82">
        <v>10</v>
      </c>
      <c r="M26" s="82">
        <v>10</v>
      </c>
      <c r="N26" s="82">
        <v>10</v>
      </c>
      <c r="O26" s="82">
        <v>10</v>
      </c>
      <c r="P26" s="82">
        <v>10</v>
      </c>
      <c r="Q26" s="82">
        <v>10</v>
      </c>
      <c r="R26" s="82">
        <v>10</v>
      </c>
      <c r="S26" s="82">
        <v>10</v>
      </c>
      <c r="T26" s="82">
        <v>10</v>
      </c>
      <c r="U26" s="82">
        <v>10</v>
      </c>
      <c r="V26" s="82">
        <v>10</v>
      </c>
      <c r="W26" s="82">
        <v>10</v>
      </c>
      <c r="X26" s="82">
        <v>10</v>
      </c>
      <c r="Y26" s="82">
        <v>10</v>
      </c>
      <c r="Z26" s="82">
        <v>10</v>
      </c>
    </row>
    <row r="27" spans="1:26" ht="15" x14ac:dyDescent="0.25">
      <c r="A27" s="112" t="s">
        <v>74</v>
      </c>
      <c r="B27" s="86">
        <v>15.26</v>
      </c>
      <c r="C27" s="86">
        <v>15.26</v>
      </c>
      <c r="D27" s="86">
        <v>15.26</v>
      </c>
      <c r="E27" s="86">
        <v>15.26</v>
      </c>
      <c r="F27" s="86">
        <v>15.26</v>
      </c>
      <c r="G27" s="86">
        <v>15.26</v>
      </c>
      <c r="H27" s="86">
        <v>15.26</v>
      </c>
      <c r="I27" s="86">
        <v>15.26</v>
      </c>
      <c r="J27" s="86">
        <v>15.26</v>
      </c>
      <c r="K27" s="86">
        <v>15.26</v>
      </c>
      <c r="L27" s="86">
        <v>15.26</v>
      </c>
      <c r="M27" s="86">
        <v>15.26</v>
      </c>
      <c r="N27" s="86">
        <v>15.26</v>
      </c>
      <c r="O27" s="86">
        <v>15.26</v>
      </c>
      <c r="P27" s="86">
        <v>15.26</v>
      </c>
      <c r="Q27" s="86">
        <v>15.26</v>
      </c>
      <c r="R27" s="86">
        <v>15.26</v>
      </c>
      <c r="S27" s="86">
        <v>15.26</v>
      </c>
      <c r="T27" s="86">
        <v>15.26</v>
      </c>
      <c r="U27" s="86">
        <v>15.26</v>
      </c>
      <c r="V27" s="86">
        <v>15.26</v>
      </c>
      <c r="W27" s="86">
        <v>15.26</v>
      </c>
      <c r="X27" s="86">
        <v>15.26</v>
      </c>
      <c r="Y27" s="86">
        <v>15.26</v>
      </c>
      <c r="Z27" s="86">
        <v>15.26</v>
      </c>
    </row>
    <row r="28" spans="1:26" ht="15.75" thickBot="1" x14ac:dyDescent="0.3">
      <c r="A28" s="113" t="s">
        <v>75</v>
      </c>
      <c r="B28" s="338">
        <v>6</v>
      </c>
      <c r="C28" s="338">
        <v>6</v>
      </c>
      <c r="D28" s="338">
        <v>6</v>
      </c>
      <c r="E28" s="338">
        <v>6</v>
      </c>
      <c r="F28" s="338">
        <v>9</v>
      </c>
      <c r="G28" s="338">
        <v>9</v>
      </c>
      <c r="H28" s="338">
        <v>9</v>
      </c>
      <c r="I28" s="338">
        <v>9</v>
      </c>
      <c r="J28" s="338">
        <v>9</v>
      </c>
      <c r="K28" s="338">
        <v>9</v>
      </c>
      <c r="L28" s="338">
        <v>9</v>
      </c>
      <c r="M28" s="338">
        <v>9</v>
      </c>
      <c r="N28" s="338">
        <v>9</v>
      </c>
      <c r="O28" s="338">
        <v>9</v>
      </c>
      <c r="P28" s="338">
        <v>9</v>
      </c>
      <c r="Q28" s="338">
        <v>9</v>
      </c>
      <c r="R28" s="338">
        <v>9</v>
      </c>
      <c r="S28" s="338">
        <v>9</v>
      </c>
      <c r="T28" s="338">
        <v>9</v>
      </c>
      <c r="U28" s="338">
        <v>9</v>
      </c>
      <c r="V28" s="338">
        <v>9</v>
      </c>
      <c r="W28" s="338">
        <v>9</v>
      </c>
      <c r="X28" s="338">
        <v>9</v>
      </c>
      <c r="Y28" s="338">
        <v>9</v>
      </c>
      <c r="Z28" s="338">
        <v>9</v>
      </c>
    </row>
    <row r="29" spans="1:26" ht="15" x14ac:dyDescent="0.25">
      <c r="A29" s="142"/>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row>
    <row r="30" spans="1:26" ht="15.75" thickBot="1" x14ac:dyDescent="0.3">
      <c r="A30" s="140" t="s">
        <v>1</v>
      </c>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row>
    <row r="31" spans="1:26" s="359" customFormat="1" ht="15.75" thickBot="1" x14ac:dyDescent="0.3">
      <c r="A31" s="357" t="s">
        <v>76</v>
      </c>
      <c r="B31" s="358">
        <v>946</v>
      </c>
      <c r="C31" s="358">
        <v>946</v>
      </c>
      <c r="D31" s="358">
        <v>946</v>
      </c>
      <c r="E31" s="358">
        <v>1135</v>
      </c>
      <c r="F31" s="358">
        <v>1419</v>
      </c>
      <c r="G31" s="358">
        <v>1324</v>
      </c>
      <c r="H31" s="358">
        <v>1892</v>
      </c>
      <c r="I31" s="358">
        <v>1892</v>
      </c>
      <c r="J31" s="358">
        <v>1892</v>
      </c>
      <c r="K31" s="358">
        <v>1892</v>
      </c>
      <c r="L31" s="358">
        <v>1892</v>
      </c>
      <c r="M31" s="358">
        <v>1892</v>
      </c>
      <c r="N31" s="358">
        <v>1892</v>
      </c>
      <c r="O31" s="358">
        <v>1892</v>
      </c>
      <c r="P31" s="358">
        <v>1892</v>
      </c>
      <c r="Q31" s="358">
        <v>1892</v>
      </c>
      <c r="R31" s="358">
        <v>1892</v>
      </c>
      <c r="S31" s="358">
        <v>1892</v>
      </c>
      <c r="T31" s="358">
        <v>1892</v>
      </c>
      <c r="U31" s="358">
        <v>1892</v>
      </c>
      <c r="V31" s="358">
        <v>1892</v>
      </c>
      <c r="W31" s="358">
        <v>1892</v>
      </c>
      <c r="X31" s="358">
        <v>1892</v>
      </c>
      <c r="Y31" s="358">
        <v>1892</v>
      </c>
      <c r="Z31" s="358">
        <v>1892</v>
      </c>
    </row>
    <row r="32" spans="1:26" ht="15.75" thickBot="1" x14ac:dyDescent="0.3">
      <c r="A32" s="115" t="s">
        <v>114</v>
      </c>
      <c r="B32" s="84"/>
      <c r="C32" s="84"/>
      <c r="D32" s="84"/>
      <c r="E32" s="84"/>
      <c r="F32" s="84"/>
      <c r="G32" s="84"/>
      <c r="H32" s="84"/>
      <c r="I32" s="84"/>
      <c r="J32" s="84"/>
      <c r="K32" s="84"/>
      <c r="L32" s="84"/>
      <c r="M32" s="84"/>
      <c r="N32" s="84"/>
      <c r="O32" s="84"/>
      <c r="P32" s="84"/>
      <c r="Q32" s="84"/>
      <c r="R32" s="84"/>
      <c r="S32" s="84"/>
      <c r="T32" s="84"/>
      <c r="U32" s="84"/>
      <c r="V32" s="84"/>
      <c r="W32" s="84"/>
      <c r="X32" s="84"/>
      <c r="Y32" s="84"/>
      <c r="Z32" s="84"/>
    </row>
    <row r="33" spans="1:26" s="362" customFormat="1" ht="15.75" thickBot="1" x14ac:dyDescent="0.3">
      <c r="A33" s="360" t="s">
        <v>78</v>
      </c>
      <c r="B33" s="361">
        <v>230</v>
      </c>
      <c r="C33" s="361">
        <v>230</v>
      </c>
      <c r="D33" s="361">
        <v>230</v>
      </c>
      <c r="E33" s="361">
        <v>230</v>
      </c>
      <c r="F33" s="361">
        <v>230</v>
      </c>
      <c r="G33" s="361">
        <v>230</v>
      </c>
      <c r="H33" s="361">
        <v>230</v>
      </c>
      <c r="I33" s="361">
        <v>230</v>
      </c>
      <c r="J33" s="361">
        <v>230</v>
      </c>
      <c r="K33" s="361">
        <v>230</v>
      </c>
      <c r="L33" s="361">
        <v>230</v>
      </c>
      <c r="M33" s="361">
        <v>230</v>
      </c>
      <c r="N33" s="361">
        <v>230</v>
      </c>
      <c r="O33" s="361">
        <v>230</v>
      </c>
      <c r="P33" s="361">
        <v>230</v>
      </c>
      <c r="Q33" s="361">
        <v>230</v>
      </c>
      <c r="R33" s="361">
        <v>230</v>
      </c>
      <c r="S33" s="361">
        <v>230</v>
      </c>
      <c r="T33" s="361">
        <v>230</v>
      </c>
      <c r="U33" s="361">
        <v>230</v>
      </c>
      <c r="V33" s="361">
        <v>230</v>
      </c>
      <c r="W33" s="361">
        <v>230</v>
      </c>
      <c r="X33" s="361">
        <v>230</v>
      </c>
      <c r="Y33" s="361">
        <v>230</v>
      </c>
      <c r="Z33" s="361">
        <v>230</v>
      </c>
    </row>
    <row r="34" spans="1:26" ht="15" x14ac:dyDescent="0.25">
      <c r="A34" s="141"/>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row>
    <row r="35" spans="1:26" ht="15.75" thickBot="1" x14ac:dyDescent="0.3">
      <c r="A35" s="139" t="s">
        <v>0</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row>
    <row r="36" spans="1:26" s="10" customFormat="1" ht="15" x14ac:dyDescent="0.25">
      <c r="A36" s="117" t="s">
        <v>79</v>
      </c>
      <c r="B36" s="87">
        <f>2*num_rows_per_acre</f>
        <v>28</v>
      </c>
      <c r="C36" s="87"/>
      <c r="D36" s="87"/>
      <c r="E36" s="87"/>
      <c r="F36" s="87"/>
      <c r="G36" s="87"/>
      <c r="H36" s="87"/>
      <c r="I36" s="87"/>
      <c r="J36" s="87"/>
      <c r="K36" s="87"/>
      <c r="L36" s="87"/>
      <c r="M36" s="87"/>
      <c r="N36" s="87"/>
      <c r="O36" s="87"/>
      <c r="P36" s="87"/>
      <c r="Q36" s="87"/>
      <c r="R36" s="87"/>
      <c r="S36" s="87"/>
      <c r="T36" s="87"/>
      <c r="U36" s="87"/>
      <c r="V36" s="87"/>
      <c r="W36" s="87"/>
      <c r="X36" s="87"/>
      <c r="Y36" s="87"/>
      <c r="Z36" s="87"/>
    </row>
    <row r="37" spans="1:26" s="19" customFormat="1" ht="15.75" thickBot="1" x14ac:dyDescent="0.3">
      <c r="A37" s="118" t="s">
        <v>80</v>
      </c>
      <c r="B37" s="88">
        <v>17.48</v>
      </c>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s="10" customFormat="1" ht="15" x14ac:dyDescent="0.25">
      <c r="A38" s="117" t="s">
        <v>81</v>
      </c>
      <c r="B38" s="87">
        <f>5*num_rows_per_acre</f>
        <v>70</v>
      </c>
      <c r="C38" s="87"/>
      <c r="D38" s="87"/>
      <c r="E38" s="87"/>
      <c r="F38" s="87"/>
      <c r="G38" s="87"/>
      <c r="H38" s="87"/>
      <c r="I38" s="87"/>
      <c r="J38" s="87"/>
      <c r="K38" s="87"/>
      <c r="L38" s="87"/>
      <c r="M38" s="87"/>
      <c r="N38" s="87"/>
      <c r="O38" s="87"/>
      <c r="P38" s="87"/>
      <c r="Q38" s="87"/>
      <c r="R38" s="87"/>
      <c r="S38" s="87"/>
      <c r="T38" s="87"/>
      <c r="U38" s="87"/>
      <c r="V38" s="87"/>
      <c r="W38" s="87"/>
      <c r="X38" s="87"/>
      <c r="Y38" s="87"/>
      <c r="Z38" s="87"/>
    </row>
    <row r="39" spans="1:26" ht="15.75" thickBot="1" x14ac:dyDescent="0.3">
      <c r="A39" s="101" t="s">
        <v>82</v>
      </c>
      <c r="B39" s="82">
        <v>13.4</v>
      </c>
      <c r="C39" s="82"/>
      <c r="D39" s="82"/>
      <c r="E39" s="82"/>
      <c r="F39" s="82"/>
      <c r="G39" s="82"/>
      <c r="H39" s="82"/>
      <c r="I39" s="82"/>
      <c r="J39" s="82"/>
      <c r="K39" s="82"/>
      <c r="L39" s="82"/>
      <c r="M39" s="82"/>
      <c r="N39" s="82"/>
      <c r="O39" s="82"/>
      <c r="P39" s="82"/>
      <c r="Q39" s="82"/>
      <c r="R39" s="82"/>
      <c r="S39" s="82"/>
      <c r="T39" s="82"/>
      <c r="U39" s="82"/>
      <c r="V39" s="82"/>
      <c r="W39" s="82"/>
      <c r="X39" s="82"/>
      <c r="Y39" s="82"/>
      <c r="Z39" s="82"/>
    </row>
    <row r="40" spans="1:26" s="10" customFormat="1" ht="15" x14ac:dyDescent="0.25">
      <c r="A40" s="117" t="s">
        <v>66</v>
      </c>
      <c r="B40" s="87">
        <f>2*(ROUND((43560/ft_btwn_rows),0))</f>
        <v>5808</v>
      </c>
      <c r="C40" s="87"/>
      <c r="D40" s="87"/>
      <c r="E40" s="87"/>
      <c r="F40" s="87"/>
      <c r="G40" s="87"/>
      <c r="H40" s="87"/>
      <c r="I40" s="87"/>
      <c r="J40" s="87"/>
      <c r="K40" s="87"/>
      <c r="L40" s="87"/>
      <c r="M40" s="87"/>
      <c r="N40" s="87"/>
      <c r="O40" s="87"/>
      <c r="P40" s="87"/>
      <c r="Q40" s="87"/>
      <c r="R40" s="87"/>
      <c r="S40" s="87"/>
      <c r="T40" s="87"/>
      <c r="U40" s="87"/>
      <c r="V40" s="87"/>
      <c r="W40" s="87"/>
      <c r="X40" s="87"/>
      <c r="Y40" s="87"/>
      <c r="Z40" s="87"/>
    </row>
    <row r="41" spans="1:26" ht="15.75" thickBot="1" x14ac:dyDescent="0.3">
      <c r="A41" s="101" t="s">
        <v>67</v>
      </c>
      <c r="B41" s="82">
        <v>2.4E-2</v>
      </c>
      <c r="C41" s="82"/>
      <c r="D41" s="82"/>
      <c r="E41" s="82"/>
      <c r="F41" s="82"/>
      <c r="G41" s="82"/>
      <c r="H41" s="82"/>
      <c r="I41" s="82"/>
      <c r="J41" s="82"/>
      <c r="K41" s="82"/>
      <c r="L41" s="82"/>
      <c r="M41" s="82"/>
      <c r="N41" s="82"/>
      <c r="O41" s="82"/>
      <c r="P41" s="82"/>
      <c r="Q41" s="82"/>
      <c r="R41" s="82"/>
      <c r="S41" s="82"/>
      <c r="T41" s="82"/>
      <c r="U41" s="82"/>
      <c r="V41" s="82"/>
      <c r="W41" s="82"/>
      <c r="X41" s="82"/>
      <c r="Y41" s="82"/>
      <c r="Z41" s="82"/>
    </row>
    <row r="42" spans="1:26" s="10" customFormat="1" ht="15" x14ac:dyDescent="0.25">
      <c r="A42" s="117" t="s">
        <v>83</v>
      </c>
      <c r="B42" s="87">
        <f>3*num_rows_per_acre</f>
        <v>42</v>
      </c>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ht="15.75" thickBot="1" x14ac:dyDescent="0.3">
      <c r="A43" s="114" t="s">
        <v>84</v>
      </c>
      <c r="B43" s="82">
        <v>20</v>
      </c>
      <c r="C43" s="82"/>
      <c r="D43" s="82"/>
      <c r="E43" s="82"/>
      <c r="F43" s="82"/>
      <c r="G43" s="82"/>
      <c r="H43" s="82"/>
      <c r="I43" s="82"/>
      <c r="J43" s="82"/>
      <c r="K43" s="82"/>
      <c r="L43" s="82"/>
      <c r="M43" s="82"/>
      <c r="N43" s="82"/>
      <c r="O43" s="82"/>
      <c r="P43" s="82"/>
      <c r="Q43" s="82"/>
      <c r="R43" s="82"/>
      <c r="S43" s="82"/>
      <c r="T43" s="82"/>
      <c r="U43" s="82"/>
      <c r="V43" s="82"/>
      <c r="W43" s="82"/>
      <c r="X43" s="82"/>
      <c r="Y43" s="82"/>
      <c r="Z43" s="82"/>
    </row>
    <row r="44" spans="1:26" s="10" customFormat="1" ht="15" x14ac:dyDescent="0.25">
      <c r="A44" s="117" t="s">
        <v>85</v>
      </c>
      <c r="B44" s="87">
        <f>1*TPA</f>
        <v>581</v>
      </c>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ht="15.75" thickBot="1" x14ac:dyDescent="0.3">
      <c r="A45" s="101" t="s">
        <v>86</v>
      </c>
      <c r="B45" s="82">
        <v>3.82</v>
      </c>
      <c r="C45" s="82"/>
      <c r="D45" s="82"/>
      <c r="E45" s="82"/>
      <c r="F45" s="82"/>
      <c r="G45" s="82"/>
      <c r="H45" s="82"/>
      <c r="I45" s="82"/>
      <c r="J45" s="82"/>
      <c r="K45" s="82"/>
      <c r="L45" s="82"/>
      <c r="M45" s="82"/>
      <c r="N45" s="82"/>
      <c r="O45" s="82"/>
      <c r="P45" s="82"/>
      <c r="Q45" s="82"/>
      <c r="R45" s="82"/>
      <c r="S45" s="82"/>
      <c r="T45" s="82"/>
      <c r="U45" s="82"/>
      <c r="V45" s="82"/>
      <c r="W45" s="82"/>
      <c r="X45" s="82"/>
      <c r="Y45" s="82"/>
      <c r="Z45" s="82"/>
    </row>
    <row r="46" spans="1:26" s="10" customFormat="1" ht="15" x14ac:dyDescent="0.25">
      <c r="A46" s="117" t="s">
        <v>87</v>
      </c>
      <c r="B46" s="87">
        <f>3*TPA</f>
        <v>1743</v>
      </c>
      <c r="C46" s="87">
        <f>3*C$7</f>
        <v>87</v>
      </c>
      <c r="D46" s="87"/>
      <c r="E46" s="87"/>
      <c r="F46" s="87"/>
      <c r="G46" s="87"/>
      <c r="H46" s="87"/>
      <c r="I46" s="87"/>
      <c r="J46" s="87"/>
      <c r="K46" s="87"/>
      <c r="L46" s="87"/>
      <c r="M46" s="87"/>
      <c r="N46" s="87"/>
      <c r="O46" s="87"/>
      <c r="P46" s="87"/>
      <c r="Q46" s="87"/>
      <c r="R46" s="87"/>
      <c r="S46" s="87"/>
      <c r="T46" s="87"/>
      <c r="U46" s="87"/>
      <c r="V46" s="87"/>
      <c r="W46" s="87"/>
      <c r="X46" s="87"/>
      <c r="Y46" s="87"/>
      <c r="Z46" s="87"/>
    </row>
    <row r="47" spans="1:26" ht="15.75" thickBot="1" x14ac:dyDescent="0.3">
      <c r="A47" s="101" t="s">
        <v>88</v>
      </c>
      <c r="B47" s="82">
        <v>0.09</v>
      </c>
      <c r="C47" s="82">
        <v>0.09</v>
      </c>
      <c r="D47" s="82"/>
      <c r="E47" s="82"/>
      <c r="F47" s="82"/>
      <c r="G47" s="82"/>
      <c r="H47" s="82"/>
      <c r="I47" s="82"/>
      <c r="J47" s="82"/>
      <c r="K47" s="82"/>
      <c r="L47" s="82"/>
      <c r="M47" s="82"/>
      <c r="N47" s="82"/>
      <c r="O47" s="82"/>
      <c r="P47" s="82"/>
      <c r="Q47" s="82"/>
      <c r="R47" s="82"/>
      <c r="S47" s="82"/>
      <c r="T47" s="82"/>
      <c r="U47" s="82"/>
      <c r="V47" s="82"/>
      <c r="W47" s="82"/>
      <c r="X47" s="82"/>
      <c r="Y47" s="82"/>
      <c r="Z47" s="82"/>
    </row>
    <row r="48" spans="1:26" ht="15.75" thickBot="1" x14ac:dyDescent="0.3">
      <c r="A48" s="119" t="s">
        <v>89</v>
      </c>
      <c r="B48" s="84">
        <v>145.56</v>
      </c>
      <c r="C48" s="84"/>
      <c r="D48" s="84"/>
      <c r="E48" s="84"/>
      <c r="F48" s="84"/>
      <c r="G48" s="84"/>
      <c r="H48" s="84"/>
      <c r="I48" s="84"/>
      <c r="J48" s="84"/>
      <c r="K48" s="84"/>
      <c r="L48" s="84"/>
      <c r="M48" s="84"/>
      <c r="N48" s="84"/>
      <c r="O48" s="84"/>
      <c r="P48" s="84"/>
      <c r="Q48" s="84"/>
      <c r="R48" s="84"/>
      <c r="S48" s="84"/>
      <c r="T48" s="84"/>
      <c r="U48" s="84"/>
      <c r="V48" s="84"/>
      <c r="W48" s="84"/>
      <c r="X48" s="84"/>
      <c r="Y48" s="84"/>
      <c r="Z48" s="84"/>
    </row>
    <row r="49" spans="1:26" ht="15"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thickBot="1" x14ac:dyDescent="0.3">
      <c r="A50" s="139" t="s">
        <v>2</v>
      </c>
      <c r="B50" s="85"/>
      <c r="C50" s="85"/>
      <c r="D50" s="85"/>
      <c r="E50" s="85"/>
      <c r="F50" s="85"/>
      <c r="G50" s="85"/>
      <c r="H50" s="85"/>
      <c r="I50" s="85"/>
      <c r="J50" s="85"/>
      <c r="K50" s="85"/>
      <c r="L50" s="85"/>
      <c r="M50" s="85"/>
      <c r="N50" s="85"/>
      <c r="O50" s="85"/>
      <c r="P50" s="85"/>
      <c r="Q50" s="85"/>
      <c r="R50" s="85"/>
      <c r="S50" s="85"/>
      <c r="T50" s="85"/>
      <c r="U50" s="85"/>
      <c r="V50" s="85"/>
      <c r="W50" s="85"/>
      <c r="X50" s="85"/>
      <c r="Y50" s="85"/>
      <c r="Z50" s="85"/>
    </row>
    <row r="51" spans="1:26" s="10" customFormat="1" ht="15" x14ac:dyDescent="0.25">
      <c r="A51" s="117" t="s">
        <v>90</v>
      </c>
      <c r="B51" s="87">
        <f>1*(ROUND((43560/ft_btwn_rows),0))</f>
        <v>2904</v>
      </c>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ht="15.75" thickBot="1" x14ac:dyDescent="0.3">
      <c r="A52" s="101" t="s">
        <v>91</v>
      </c>
      <c r="B52" s="88">
        <v>0.03</v>
      </c>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s="10" customFormat="1" ht="15" x14ac:dyDescent="0.25">
      <c r="A53" s="104" t="s">
        <v>92</v>
      </c>
      <c r="B53" s="87">
        <v>209</v>
      </c>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ht="15.75" thickBot="1" x14ac:dyDescent="0.3">
      <c r="A54" s="101" t="s">
        <v>93</v>
      </c>
      <c r="B54" s="82">
        <v>2.7</v>
      </c>
      <c r="C54" s="82"/>
      <c r="D54" s="82"/>
      <c r="E54" s="82"/>
      <c r="F54" s="82"/>
      <c r="G54" s="82"/>
      <c r="H54" s="82"/>
      <c r="I54" s="82"/>
      <c r="J54" s="82"/>
      <c r="K54" s="82"/>
      <c r="L54" s="82"/>
      <c r="M54" s="82"/>
      <c r="N54" s="82"/>
      <c r="O54" s="82"/>
      <c r="P54" s="82"/>
      <c r="Q54" s="82"/>
      <c r="R54" s="82"/>
      <c r="S54" s="82"/>
      <c r="T54" s="82"/>
      <c r="U54" s="82"/>
      <c r="V54" s="82"/>
      <c r="W54" s="82"/>
      <c r="X54" s="82"/>
      <c r="Y54" s="82"/>
      <c r="Z54" s="82"/>
    </row>
    <row r="55" spans="1:26" ht="15.75" thickBot="1" x14ac:dyDescent="0.3">
      <c r="A55" s="119" t="s">
        <v>94</v>
      </c>
      <c r="B55" s="84">
        <v>194.08</v>
      </c>
      <c r="C55" s="89"/>
      <c r="D55" s="89"/>
      <c r="E55" s="89"/>
      <c r="F55" s="89"/>
      <c r="G55" s="89"/>
      <c r="H55" s="89"/>
      <c r="I55" s="89"/>
      <c r="J55" s="89"/>
      <c r="K55" s="89"/>
      <c r="L55" s="89"/>
      <c r="M55" s="89"/>
      <c r="N55" s="89"/>
      <c r="O55" s="89"/>
      <c r="P55" s="89"/>
      <c r="Q55" s="89"/>
      <c r="R55" s="89"/>
      <c r="S55" s="89"/>
      <c r="T55" s="89"/>
      <c r="U55" s="89"/>
      <c r="V55" s="89"/>
      <c r="W55" s="89"/>
      <c r="X55" s="89"/>
      <c r="Y55" s="89"/>
      <c r="Z55" s="89"/>
    </row>
    <row r="56" spans="1:26" ht="15" x14ac:dyDescent="0.25">
      <c r="A56" s="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row>
    <row r="57" spans="1:26" ht="15.75" thickBot="1" x14ac:dyDescent="0.3">
      <c r="A57" s="139" t="s">
        <v>6</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row>
    <row r="58" spans="1:26" ht="15.75" thickBot="1" x14ac:dyDescent="0.3">
      <c r="A58" s="120" t="s">
        <v>95</v>
      </c>
      <c r="B58" s="82"/>
      <c r="C58" s="82"/>
      <c r="D58" s="82"/>
      <c r="E58" s="82">
        <v>75</v>
      </c>
      <c r="F58" s="82">
        <v>75</v>
      </c>
      <c r="G58" s="82">
        <v>75</v>
      </c>
      <c r="H58" s="82">
        <v>75</v>
      </c>
      <c r="I58" s="82">
        <v>75</v>
      </c>
      <c r="J58" s="82">
        <v>75</v>
      </c>
      <c r="K58" s="82">
        <v>75</v>
      </c>
      <c r="L58" s="82">
        <v>75</v>
      </c>
      <c r="M58" s="82">
        <v>75</v>
      </c>
      <c r="N58" s="82">
        <v>75</v>
      </c>
      <c r="O58" s="82">
        <v>75</v>
      </c>
      <c r="P58" s="82">
        <v>75</v>
      </c>
      <c r="Q58" s="82">
        <v>75</v>
      </c>
      <c r="R58" s="82">
        <v>75</v>
      </c>
      <c r="S58" s="82">
        <v>75</v>
      </c>
      <c r="T58" s="82">
        <v>75</v>
      </c>
      <c r="U58" s="82">
        <v>75</v>
      </c>
      <c r="V58" s="82">
        <v>75</v>
      </c>
      <c r="W58" s="82">
        <v>75</v>
      </c>
      <c r="X58" s="82">
        <v>75</v>
      </c>
      <c r="Y58" s="82">
        <v>75</v>
      </c>
      <c r="Z58" s="82">
        <v>75</v>
      </c>
    </row>
    <row r="59" spans="1:26" ht="15.75" thickBot="1" x14ac:dyDescent="0.3">
      <c r="A59" s="121" t="s">
        <v>96</v>
      </c>
      <c r="B59" s="90">
        <v>16</v>
      </c>
      <c r="C59" s="90">
        <v>16</v>
      </c>
      <c r="D59" s="90">
        <v>16</v>
      </c>
      <c r="E59" s="90">
        <v>16</v>
      </c>
      <c r="F59" s="90">
        <v>16</v>
      </c>
      <c r="G59" s="90">
        <v>16</v>
      </c>
      <c r="H59" s="90">
        <v>16</v>
      </c>
      <c r="I59" s="90">
        <v>16</v>
      </c>
      <c r="J59" s="90">
        <v>16</v>
      </c>
      <c r="K59" s="90">
        <v>16</v>
      </c>
      <c r="L59" s="90">
        <v>16</v>
      </c>
      <c r="M59" s="90">
        <v>16</v>
      </c>
      <c r="N59" s="90">
        <v>16</v>
      </c>
      <c r="O59" s="90">
        <v>16</v>
      </c>
      <c r="P59" s="90">
        <v>16</v>
      </c>
      <c r="Q59" s="90">
        <v>16</v>
      </c>
      <c r="R59" s="90">
        <v>16</v>
      </c>
      <c r="S59" s="90">
        <v>16</v>
      </c>
      <c r="T59" s="90">
        <v>16</v>
      </c>
      <c r="U59" s="90">
        <v>16</v>
      </c>
      <c r="V59" s="90">
        <v>16</v>
      </c>
      <c r="W59" s="90">
        <v>16</v>
      </c>
      <c r="X59" s="90">
        <v>16</v>
      </c>
      <c r="Y59" s="90">
        <v>16</v>
      </c>
      <c r="Z59" s="90">
        <v>16</v>
      </c>
    </row>
    <row r="60" spans="1:26" ht="15" x14ac:dyDescent="0.25">
      <c r="A60" s="122" t="s">
        <v>97</v>
      </c>
      <c r="B60" s="91">
        <f>1*TPA</f>
        <v>581</v>
      </c>
      <c r="C60" s="92"/>
      <c r="D60" s="92"/>
      <c r="E60" s="92"/>
      <c r="F60" s="92"/>
      <c r="G60" s="92"/>
      <c r="H60" s="92"/>
      <c r="I60" s="92"/>
      <c r="J60" s="92"/>
      <c r="K60" s="92"/>
      <c r="L60" s="92"/>
      <c r="M60" s="92"/>
      <c r="N60" s="92"/>
      <c r="O60" s="92"/>
      <c r="P60" s="92"/>
      <c r="Q60" s="92"/>
      <c r="R60" s="92"/>
      <c r="S60" s="92"/>
      <c r="T60" s="92"/>
      <c r="U60" s="92"/>
      <c r="V60" s="92"/>
      <c r="W60" s="92"/>
      <c r="X60" s="92"/>
      <c r="Y60" s="92"/>
      <c r="Z60" s="92"/>
    </row>
    <row r="61" spans="1:26" ht="15.75" thickBot="1" x14ac:dyDescent="0.3">
      <c r="A61" s="123" t="s">
        <v>98</v>
      </c>
      <c r="B61" s="93">
        <v>0.75</v>
      </c>
      <c r="C61" s="93"/>
      <c r="D61" s="93"/>
      <c r="E61" s="93"/>
      <c r="F61" s="93"/>
      <c r="G61" s="93"/>
      <c r="H61" s="93"/>
      <c r="I61" s="93"/>
      <c r="J61" s="93"/>
      <c r="K61" s="93"/>
      <c r="L61" s="93"/>
      <c r="M61" s="93"/>
      <c r="N61" s="93"/>
      <c r="O61" s="93"/>
      <c r="P61" s="93"/>
      <c r="Q61" s="93"/>
      <c r="R61" s="93"/>
      <c r="S61" s="93"/>
      <c r="T61" s="93"/>
      <c r="U61" s="93"/>
      <c r="V61" s="93"/>
      <c r="W61" s="93"/>
      <c r="X61" s="93"/>
      <c r="Y61" s="93"/>
      <c r="Z61" s="93"/>
    </row>
    <row r="62" spans="1:26" ht="15" x14ac:dyDescent="0.25">
      <c r="A62" s="124" t="s">
        <v>99</v>
      </c>
      <c r="B62" s="91">
        <f>1*TPA</f>
        <v>581</v>
      </c>
      <c r="C62" s="92"/>
      <c r="D62" s="92"/>
      <c r="E62" s="92"/>
      <c r="F62" s="92"/>
      <c r="G62" s="92"/>
      <c r="H62" s="92"/>
      <c r="I62" s="92"/>
      <c r="J62" s="92"/>
      <c r="K62" s="92"/>
      <c r="L62" s="92"/>
      <c r="M62" s="92"/>
      <c r="N62" s="92"/>
      <c r="O62" s="92"/>
      <c r="P62" s="92"/>
      <c r="Q62" s="92"/>
      <c r="R62" s="92"/>
      <c r="S62" s="92"/>
      <c r="T62" s="92"/>
      <c r="U62" s="92"/>
      <c r="V62" s="92"/>
      <c r="W62" s="92"/>
      <c r="X62" s="92"/>
      <c r="Y62" s="92"/>
      <c r="Z62" s="92"/>
    </row>
    <row r="63" spans="1:26" ht="15.75" thickBot="1" x14ac:dyDescent="0.3">
      <c r="A63" s="105" t="s">
        <v>100</v>
      </c>
      <c r="B63" s="93">
        <v>0.75</v>
      </c>
      <c r="C63" s="93"/>
      <c r="D63" s="93"/>
      <c r="E63" s="94"/>
      <c r="F63" s="93"/>
      <c r="G63" s="93"/>
      <c r="H63" s="93"/>
      <c r="I63" s="93"/>
      <c r="J63" s="93"/>
      <c r="K63" s="93"/>
      <c r="L63" s="93"/>
      <c r="M63" s="93"/>
      <c r="N63" s="93"/>
      <c r="O63" s="93"/>
      <c r="P63" s="93"/>
      <c r="Q63" s="93"/>
      <c r="R63" s="93"/>
      <c r="S63" s="93"/>
      <c r="T63" s="93"/>
      <c r="U63" s="93"/>
      <c r="V63" s="93"/>
      <c r="W63" s="93"/>
      <c r="X63" s="93"/>
      <c r="Y63" s="93"/>
      <c r="Z63" s="93"/>
    </row>
    <row r="64" spans="1:26" ht="15.75" thickBot="1" x14ac:dyDescent="0.3">
      <c r="A64" s="330" t="s">
        <v>101</v>
      </c>
      <c r="B64" s="331"/>
      <c r="C64" s="331"/>
      <c r="D64" s="331"/>
      <c r="E64" s="332"/>
      <c r="F64" s="331"/>
      <c r="G64" s="331"/>
      <c r="H64" s="331"/>
      <c r="I64" s="331"/>
      <c r="J64" s="331"/>
      <c r="K64" s="331"/>
      <c r="L64" s="331"/>
      <c r="M64" s="331"/>
      <c r="N64" s="331"/>
      <c r="O64" s="331"/>
      <c r="P64" s="331"/>
      <c r="Q64" s="331"/>
      <c r="R64" s="331"/>
      <c r="S64" s="331"/>
      <c r="T64" s="331"/>
      <c r="U64" s="331"/>
      <c r="V64" s="331"/>
      <c r="W64" s="331"/>
      <c r="X64" s="331"/>
      <c r="Y64" s="331"/>
      <c r="Z64" s="331"/>
    </row>
    <row r="65" spans="1:27" s="366" customFormat="1" ht="15" x14ac:dyDescent="0.25">
      <c r="A65" s="367" t="s">
        <v>102</v>
      </c>
      <c r="B65" s="368">
        <v>0</v>
      </c>
      <c r="C65" s="368">
        <v>0</v>
      </c>
      <c r="D65" s="368">
        <v>0</v>
      </c>
      <c r="E65" s="368">
        <v>350</v>
      </c>
      <c r="F65" s="368">
        <v>350</v>
      </c>
      <c r="G65" s="368">
        <v>350</v>
      </c>
      <c r="H65" s="368">
        <v>350</v>
      </c>
      <c r="I65" s="368">
        <v>350</v>
      </c>
      <c r="J65" s="368">
        <v>350</v>
      </c>
      <c r="K65" s="368">
        <v>350</v>
      </c>
      <c r="L65" s="368">
        <v>350</v>
      </c>
      <c r="M65" s="368">
        <v>350</v>
      </c>
      <c r="N65" s="368">
        <v>350</v>
      </c>
      <c r="O65" s="368">
        <v>350</v>
      </c>
      <c r="P65" s="368">
        <v>350</v>
      </c>
      <c r="Q65" s="368">
        <v>350</v>
      </c>
      <c r="R65" s="368">
        <v>350</v>
      </c>
      <c r="S65" s="368">
        <v>350</v>
      </c>
      <c r="T65" s="368">
        <v>350</v>
      </c>
      <c r="U65" s="368">
        <v>350</v>
      </c>
      <c r="V65" s="368">
        <v>350</v>
      </c>
      <c r="W65" s="368">
        <v>350</v>
      </c>
      <c r="X65" s="368">
        <v>350</v>
      </c>
      <c r="Y65" s="368">
        <v>350</v>
      </c>
      <c r="Z65" s="368">
        <v>350</v>
      </c>
    </row>
    <row r="66" spans="1:27" ht="15.75" thickBot="1" x14ac:dyDescent="0.3">
      <c r="A66" s="105" t="s">
        <v>103</v>
      </c>
      <c r="B66" s="93">
        <v>0.4</v>
      </c>
      <c r="C66" s="93">
        <v>0.4</v>
      </c>
      <c r="D66" s="93">
        <v>0.4</v>
      </c>
      <c r="E66" s="93">
        <v>0.4</v>
      </c>
      <c r="F66" s="93">
        <v>0.4</v>
      </c>
      <c r="G66" s="93">
        <v>0.4</v>
      </c>
      <c r="H66" s="93">
        <v>0.4</v>
      </c>
      <c r="I66" s="93">
        <v>0.4</v>
      </c>
      <c r="J66" s="93">
        <v>0.4</v>
      </c>
      <c r="K66" s="93">
        <v>0.4</v>
      </c>
      <c r="L66" s="93">
        <v>0.4</v>
      </c>
      <c r="M66" s="93">
        <v>0.4</v>
      </c>
      <c r="N66" s="93">
        <v>0.4</v>
      </c>
      <c r="O66" s="93">
        <v>0.4</v>
      </c>
      <c r="P66" s="93">
        <v>0.4</v>
      </c>
      <c r="Q66" s="93">
        <v>0.4</v>
      </c>
      <c r="R66" s="93">
        <v>0.4</v>
      </c>
      <c r="S66" s="93">
        <v>0.4</v>
      </c>
      <c r="T66" s="93">
        <v>0.4</v>
      </c>
      <c r="U66" s="93">
        <v>0.4</v>
      </c>
      <c r="V66" s="93">
        <v>0.4</v>
      </c>
      <c r="W66" s="93">
        <v>0.4</v>
      </c>
      <c r="X66" s="93">
        <v>0.4</v>
      </c>
      <c r="Y66" s="93">
        <v>0.4</v>
      </c>
      <c r="Z66" s="93">
        <v>0.4</v>
      </c>
    </row>
    <row r="67" spans="1:27" ht="15.75" thickBot="1" x14ac:dyDescent="0.3">
      <c r="A67" s="109" t="s">
        <v>65</v>
      </c>
      <c r="B67" s="90">
        <v>4.7</v>
      </c>
      <c r="C67" s="90">
        <v>4.7</v>
      </c>
      <c r="D67" s="90">
        <v>4.7</v>
      </c>
      <c r="E67" s="90">
        <v>4.7</v>
      </c>
      <c r="F67" s="90">
        <v>4.7</v>
      </c>
      <c r="G67" s="90">
        <v>4.7</v>
      </c>
      <c r="H67" s="90">
        <v>4.7</v>
      </c>
      <c r="I67" s="90">
        <v>4.7</v>
      </c>
      <c r="J67" s="90">
        <v>4.7</v>
      </c>
      <c r="K67" s="90">
        <v>4.7</v>
      </c>
      <c r="L67" s="90">
        <v>4.7</v>
      </c>
      <c r="M67" s="90">
        <v>4.7</v>
      </c>
      <c r="N67" s="90">
        <v>4.7</v>
      </c>
      <c r="O67" s="90">
        <v>4.7</v>
      </c>
      <c r="P67" s="90">
        <v>4.7</v>
      </c>
      <c r="Q67" s="90">
        <v>4.7</v>
      </c>
      <c r="R67" s="90">
        <v>4.7</v>
      </c>
      <c r="S67" s="90">
        <v>4.7</v>
      </c>
      <c r="T67" s="90">
        <v>4.7</v>
      </c>
      <c r="U67" s="90">
        <v>4.7</v>
      </c>
      <c r="V67" s="90">
        <v>4.7</v>
      </c>
      <c r="W67" s="90">
        <v>4.7</v>
      </c>
      <c r="X67" s="90">
        <v>4.7</v>
      </c>
      <c r="Y67" s="90">
        <v>4.7</v>
      </c>
      <c r="Z67" s="90">
        <v>4.7</v>
      </c>
    </row>
    <row r="68" spans="1:27" ht="15.75" thickBot="1" x14ac:dyDescent="0.3">
      <c r="A68" s="125" t="s">
        <v>22</v>
      </c>
      <c r="B68" s="90"/>
      <c r="C68" s="90"/>
      <c r="D68" s="90"/>
      <c r="E68" s="90"/>
      <c r="F68" s="90"/>
      <c r="G68" s="90"/>
      <c r="H68" s="90"/>
      <c r="I68" s="90"/>
      <c r="J68" s="90"/>
      <c r="K68" s="90"/>
      <c r="L68" s="90"/>
      <c r="M68" s="90"/>
      <c r="N68" s="90"/>
      <c r="O68" s="90"/>
      <c r="P68" s="90"/>
      <c r="Q68" s="90"/>
      <c r="R68" s="90"/>
      <c r="S68" s="90"/>
      <c r="T68" s="90"/>
      <c r="U68" s="90"/>
      <c r="V68" s="90"/>
      <c r="W68" s="90"/>
      <c r="X68" s="90"/>
      <c r="Y68" s="90"/>
      <c r="Z68" s="90"/>
    </row>
    <row r="69" spans="1:27" s="6" customFormat="1" ht="15" x14ac:dyDescent="0.25">
      <c r="A69" s="131"/>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7" s="6" customFormat="1" ht="13.5" thickBot="1" x14ac:dyDescent="0.25">
      <c r="A70" s="140" t="s">
        <v>15</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row>
    <row r="71" spans="1:27" s="366" customFormat="1" ht="15.75" thickBot="1" x14ac:dyDescent="0.3">
      <c r="A71" s="363" t="s">
        <v>104</v>
      </c>
      <c r="B71" s="364">
        <v>0</v>
      </c>
      <c r="C71" s="364">
        <v>25</v>
      </c>
      <c r="D71" s="365">
        <v>100</v>
      </c>
      <c r="E71" s="365">
        <v>250</v>
      </c>
      <c r="F71" s="365">
        <v>550</v>
      </c>
      <c r="G71" s="365">
        <v>600</v>
      </c>
      <c r="H71" s="365">
        <v>775</v>
      </c>
      <c r="I71" s="365">
        <v>775</v>
      </c>
      <c r="J71" s="365">
        <v>775</v>
      </c>
      <c r="K71" s="365">
        <v>775</v>
      </c>
      <c r="L71" s="365">
        <v>775</v>
      </c>
      <c r="M71" s="365">
        <v>775</v>
      </c>
      <c r="N71" s="365">
        <v>775</v>
      </c>
      <c r="O71" s="365">
        <v>775</v>
      </c>
      <c r="P71" s="365">
        <v>775</v>
      </c>
      <c r="Q71" s="365">
        <v>775</v>
      </c>
      <c r="R71" s="365">
        <v>775</v>
      </c>
      <c r="S71" s="365">
        <v>775</v>
      </c>
      <c r="T71" s="365">
        <v>775</v>
      </c>
      <c r="U71" s="365">
        <v>775</v>
      </c>
      <c r="V71" s="365">
        <v>775</v>
      </c>
      <c r="W71" s="365">
        <v>775</v>
      </c>
      <c r="X71" s="365">
        <v>775</v>
      </c>
      <c r="Y71" s="365">
        <v>775</v>
      </c>
      <c r="Z71" s="365">
        <v>775</v>
      </c>
    </row>
    <row r="72" spans="1:27" ht="15.75" thickBot="1" x14ac:dyDescent="0.3">
      <c r="A72" s="116" t="s">
        <v>105</v>
      </c>
      <c r="B72" s="95">
        <v>15</v>
      </c>
      <c r="C72" s="95">
        <v>15</v>
      </c>
      <c r="D72" s="95">
        <v>15</v>
      </c>
      <c r="E72" s="95">
        <v>15</v>
      </c>
      <c r="F72" s="95">
        <v>15</v>
      </c>
      <c r="G72" s="95">
        <v>15</v>
      </c>
      <c r="H72" s="95">
        <v>15</v>
      </c>
      <c r="I72" s="95">
        <v>15</v>
      </c>
      <c r="J72" s="95">
        <v>15</v>
      </c>
      <c r="K72" s="95">
        <v>15</v>
      </c>
      <c r="L72" s="95">
        <v>15</v>
      </c>
      <c r="M72" s="95">
        <v>15</v>
      </c>
      <c r="N72" s="95">
        <v>15</v>
      </c>
      <c r="O72" s="95">
        <v>15</v>
      </c>
      <c r="P72" s="95">
        <v>15</v>
      </c>
      <c r="Q72" s="95">
        <v>15</v>
      </c>
      <c r="R72" s="95">
        <v>15</v>
      </c>
      <c r="S72" s="95">
        <v>15</v>
      </c>
      <c r="T72" s="95">
        <v>15</v>
      </c>
      <c r="U72" s="95">
        <v>15</v>
      </c>
      <c r="V72" s="95">
        <v>15</v>
      </c>
      <c r="W72" s="95">
        <v>15</v>
      </c>
      <c r="X72" s="95">
        <v>15</v>
      </c>
      <c r="Y72" s="95">
        <v>15</v>
      </c>
      <c r="Z72" s="95">
        <v>15</v>
      </c>
      <c r="AA72" s="20"/>
    </row>
    <row r="73" spans="1:27" ht="15" x14ac:dyDescent="0.25">
      <c r="A73" s="14"/>
      <c r="B73" s="8"/>
      <c r="C73" s="8"/>
      <c r="D73" s="8"/>
      <c r="E73" s="8"/>
      <c r="F73" s="8"/>
      <c r="G73" s="8"/>
      <c r="H73" s="8"/>
      <c r="I73" s="8"/>
      <c r="J73" s="8"/>
      <c r="K73" s="8"/>
      <c r="L73" s="8"/>
      <c r="M73" s="8"/>
      <c r="N73" s="8"/>
      <c r="O73" s="8"/>
      <c r="P73" s="8"/>
      <c r="Q73" s="8"/>
      <c r="R73" s="8"/>
      <c r="S73" s="8"/>
      <c r="T73" s="8"/>
      <c r="U73" s="8"/>
      <c r="V73" s="8"/>
      <c r="W73" s="8"/>
      <c r="X73" s="8"/>
      <c r="Y73" s="8"/>
      <c r="Z73" s="8"/>
      <c r="AA73" s="5"/>
    </row>
    <row r="74" spans="1:27" ht="15" x14ac:dyDescent="0.25">
      <c r="B74" s="7"/>
      <c r="C74" s="7"/>
      <c r="D74" s="7"/>
      <c r="E74" s="7"/>
      <c r="F74" s="7"/>
      <c r="G74" s="7"/>
      <c r="H74" s="7"/>
      <c r="I74" s="7"/>
      <c r="J74" s="7"/>
      <c r="K74" s="7"/>
      <c r="L74" s="7"/>
      <c r="M74" s="7"/>
      <c r="N74" s="7"/>
      <c r="O74" s="7"/>
      <c r="P74" s="7"/>
      <c r="Q74" s="7"/>
      <c r="R74" s="7"/>
      <c r="S74" s="7"/>
      <c r="T74" s="7"/>
      <c r="U74" s="7"/>
      <c r="V74" s="7"/>
      <c r="W74" s="7"/>
      <c r="X74" s="7"/>
      <c r="Y74" s="7"/>
      <c r="Z74" s="7"/>
      <c r="AA74" s="5"/>
    </row>
    <row r="75" spans="1:27" ht="15" x14ac:dyDescent="0.25">
      <c r="B75" s="7"/>
      <c r="C75" s="7"/>
      <c r="D75" s="7"/>
      <c r="E75" s="7"/>
      <c r="F75" s="7"/>
      <c r="G75" s="7"/>
      <c r="H75" s="7"/>
      <c r="I75" s="7"/>
      <c r="J75" s="7"/>
      <c r="K75" s="7"/>
      <c r="L75" s="7"/>
      <c r="M75" s="7"/>
      <c r="N75" s="7"/>
      <c r="O75" s="7"/>
      <c r="P75" s="7"/>
      <c r="Q75" s="7"/>
      <c r="R75" s="7"/>
      <c r="S75" s="7"/>
      <c r="T75" s="7"/>
      <c r="U75" s="7"/>
      <c r="V75" s="7"/>
      <c r="W75" s="7"/>
      <c r="X75" s="7"/>
      <c r="Y75" s="7"/>
      <c r="Z75" s="7"/>
      <c r="AA75" s="5"/>
    </row>
    <row r="76" spans="1:27" ht="15" x14ac:dyDescent="0.25">
      <c r="A76" s="14"/>
      <c r="B76" s="8"/>
      <c r="C76" s="8"/>
      <c r="D76" s="8"/>
      <c r="E76" s="8"/>
      <c r="F76" s="8"/>
      <c r="G76" s="8"/>
      <c r="H76" s="8"/>
      <c r="I76" s="8"/>
      <c r="J76" s="8"/>
      <c r="K76" s="8"/>
      <c r="L76" s="8"/>
      <c r="M76" s="8"/>
      <c r="N76" s="8"/>
      <c r="O76" s="8"/>
      <c r="P76" s="8"/>
      <c r="Q76" s="8"/>
      <c r="R76" s="8"/>
      <c r="S76" s="8"/>
      <c r="T76" s="8"/>
      <c r="U76" s="8"/>
      <c r="V76" s="8"/>
      <c r="W76" s="8"/>
      <c r="X76" s="8"/>
      <c r="Y76" s="8"/>
      <c r="Z76" s="8"/>
      <c r="AA76" s="5"/>
    </row>
    <row r="77" spans="1:27" ht="15" x14ac:dyDescent="0.25">
      <c r="A77" s="14"/>
      <c r="B77" s="8"/>
      <c r="C77" s="8"/>
      <c r="D77" s="8"/>
      <c r="E77" s="8"/>
      <c r="F77" s="8"/>
      <c r="G77" s="8"/>
      <c r="H77" s="8"/>
      <c r="I77" s="8"/>
      <c r="J77" s="8"/>
      <c r="K77" s="8"/>
      <c r="L77" s="8"/>
      <c r="M77" s="8"/>
      <c r="N77" s="8"/>
      <c r="O77" s="8"/>
      <c r="P77" s="8"/>
      <c r="Q77" s="8"/>
      <c r="R77" s="8"/>
      <c r="S77" s="8"/>
      <c r="T77" s="8"/>
      <c r="U77" s="8"/>
      <c r="V77" s="8"/>
      <c r="W77" s="8"/>
      <c r="X77" s="8"/>
      <c r="Y77" s="8"/>
      <c r="Z77" s="8"/>
      <c r="AA77" s="5"/>
    </row>
    <row r="78" spans="1:27" ht="15" x14ac:dyDescent="0.25">
      <c r="A78" s="14"/>
      <c r="B78" s="7"/>
      <c r="C78" s="7"/>
      <c r="D78" s="7"/>
      <c r="E78" s="7"/>
      <c r="F78" s="7"/>
      <c r="G78" s="7"/>
      <c r="H78" s="7"/>
      <c r="I78" s="7"/>
      <c r="J78" s="7"/>
      <c r="K78" s="7"/>
      <c r="L78" s="7"/>
      <c r="M78" s="7"/>
      <c r="N78" s="7"/>
      <c r="O78" s="7"/>
      <c r="P78" s="7"/>
      <c r="Q78" s="7"/>
      <c r="R78" s="7"/>
      <c r="S78" s="7"/>
      <c r="T78" s="7"/>
      <c r="U78" s="7"/>
      <c r="V78" s="7"/>
      <c r="W78" s="7"/>
      <c r="X78" s="7"/>
      <c r="Y78" s="7"/>
      <c r="Z78" s="7"/>
      <c r="AA78" s="5"/>
    </row>
    <row r="79" spans="1:27" ht="15" x14ac:dyDescent="0.25">
      <c r="A79" s="13"/>
      <c r="B79" s="8"/>
      <c r="C79" s="8"/>
      <c r="D79" s="8"/>
      <c r="E79" s="8"/>
      <c r="F79" s="8"/>
      <c r="G79" s="8"/>
      <c r="H79" s="8"/>
      <c r="I79" s="8"/>
      <c r="J79" s="8"/>
      <c r="K79" s="8"/>
      <c r="L79" s="8"/>
      <c r="M79" s="8"/>
      <c r="N79" s="8"/>
      <c r="O79" s="8"/>
      <c r="P79" s="8"/>
      <c r="Q79" s="8"/>
      <c r="R79" s="8"/>
      <c r="S79" s="8"/>
      <c r="T79" s="8"/>
      <c r="U79" s="8"/>
      <c r="V79" s="8"/>
      <c r="W79" s="8"/>
      <c r="X79" s="8"/>
      <c r="Y79" s="8"/>
      <c r="Z79" s="8"/>
      <c r="AA79" s="5"/>
    </row>
    <row r="80" spans="1:27" ht="15" x14ac:dyDescent="0.25">
      <c r="A80" s="13"/>
      <c r="B80" s="7"/>
      <c r="C80" s="7"/>
      <c r="D80" s="7"/>
      <c r="E80" s="7"/>
      <c r="F80" s="7"/>
      <c r="G80" s="7"/>
      <c r="H80" s="7"/>
      <c r="I80" s="7"/>
      <c r="J80" s="7"/>
      <c r="K80" s="7"/>
      <c r="L80" s="7"/>
      <c r="M80" s="7"/>
      <c r="N80" s="7"/>
      <c r="O80" s="7"/>
      <c r="P80" s="7"/>
      <c r="Q80" s="7"/>
      <c r="R80" s="7"/>
      <c r="S80" s="7"/>
      <c r="T80" s="7"/>
      <c r="U80" s="7"/>
      <c r="V80" s="7"/>
      <c r="W80" s="7"/>
      <c r="X80" s="7"/>
      <c r="Y80" s="7"/>
      <c r="Z80" s="7"/>
      <c r="AA80" s="5"/>
    </row>
    <row r="81" spans="1:28" ht="15" x14ac:dyDescent="0.25">
      <c r="A81" s="13"/>
      <c r="B81" s="8"/>
      <c r="C81" s="8"/>
      <c r="D81" s="8"/>
      <c r="E81" s="8"/>
      <c r="F81" s="8"/>
      <c r="G81" s="8"/>
      <c r="H81" s="8"/>
      <c r="I81" s="8"/>
      <c r="J81" s="8"/>
      <c r="K81" s="8"/>
      <c r="L81" s="8"/>
      <c r="M81" s="8"/>
      <c r="N81" s="8"/>
      <c r="O81" s="8"/>
      <c r="P81" s="8"/>
      <c r="Q81" s="8"/>
      <c r="R81" s="8"/>
      <c r="S81" s="8"/>
      <c r="T81" s="8"/>
      <c r="U81" s="8"/>
      <c r="V81" s="8"/>
      <c r="W81" s="8"/>
      <c r="X81" s="8"/>
      <c r="Y81" s="8"/>
      <c r="Z81" s="8"/>
      <c r="AA81" s="5"/>
    </row>
    <row r="82" spans="1:28" ht="15" x14ac:dyDescent="0.25">
      <c r="A82" s="13"/>
      <c r="B82" s="7"/>
      <c r="C82" s="7"/>
      <c r="D82" s="7"/>
      <c r="E82" s="7"/>
      <c r="F82" s="7"/>
      <c r="G82" s="7"/>
      <c r="H82" s="7"/>
      <c r="I82" s="7"/>
      <c r="J82" s="7"/>
      <c r="K82" s="7"/>
      <c r="L82" s="7"/>
      <c r="M82" s="7"/>
      <c r="N82" s="7"/>
      <c r="O82" s="7"/>
      <c r="P82" s="7"/>
      <c r="Q82" s="7"/>
      <c r="R82" s="7"/>
      <c r="S82" s="7"/>
      <c r="T82" s="7"/>
      <c r="U82" s="7"/>
      <c r="V82" s="7"/>
      <c r="W82" s="7"/>
      <c r="X82" s="7"/>
      <c r="Y82" s="7"/>
      <c r="Z82" s="7"/>
      <c r="AA82" s="5"/>
    </row>
    <row r="83" spans="1:28" ht="15" x14ac:dyDescent="0.25">
      <c r="A83" s="13"/>
      <c r="B83" s="7"/>
      <c r="C83" s="7"/>
      <c r="D83" s="7"/>
      <c r="E83" s="7"/>
      <c r="F83" s="7"/>
      <c r="G83" s="7"/>
      <c r="H83" s="7"/>
      <c r="I83" s="7"/>
      <c r="J83" s="7"/>
      <c r="K83" s="7"/>
      <c r="L83" s="7"/>
      <c r="M83" s="7"/>
      <c r="N83" s="7"/>
      <c r="O83" s="7"/>
      <c r="P83" s="7"/>
      <c r="Q83" s="7"/>
      <c r="R83" s="7"/>
      <c r="S83" s="7"/>
      <c r="T83" s="7"/>
      <c r="U83" s="7"/>
      <c r="V83" s="7"/>
      <c r="W83" s="7"/>
      <c r="X83" s="7"/>
      <c r="Y83" s="7"/>
      <c r="Z83" s="7"/>
      <c r="AA83" s="5"/>
    </row>
    <row r="84" spans="1:28" ht="15" x14ac:dyDescent="0.25">
      <c r="A84" s="13"/>
      <c r="B84" s="7"/>
      <c r="C84" s="7"/>
      <c r="D84" s="7"/>
      <c r="E84" s="7"/>
      <c r="F84" s="7"/>
      <c r="G84" s="7"/>
      <c r="H84" s="7"/>
      <c r="I84" s="7"/>
      <c r="J84" s="7"/>
      <c r="K84" s="7"/>
      <c r="L84" s="7"/>
      <c r="M84" s="7"/>
      <c r="N84" s="7"/>
      <c r="O84" s="7"/>
      <c r="P84" s="7"/>
      <c r="Q84" s="7"/>
      <c r="R84" s="7"/>
      <c r="S84" s="7"/>
      <c r="T84" s="7"/>
      <c r="U84" s="7"/>
      <c r="V84" s="7"/>
      <c r="W84" s="7"/>
      <c r="X84" s="7"/>
      <c r="Y84" s="7"/>
      <c r="Z84" s="7"/>
      <c r="AA84" s="5"/>
    </row>
    <row r="85" spans="1:28" ht="15" x14ac:dyDescent="0.25">
      <c r="A85" s="13"/>
      <c r="B85" s="7"/>
      <c r="C85" s="7"/>
      <c r="D85" s="7"/>
      <c r="E85" s="7"/>
      <c r="F85" s="7"/>
      <c r="G85" s="7"/>
      <c r="H85" s="7"/>
      <c r="I85" s="7"/>
      <c r="J85" s="7"/>
      <c r="K85" s="7"/>
      <c r="L85" s="7"/>
      <c r="M85" s="7"/>
      <c r="N85" s="7"/>
      <c r="O85" s="7"/>
      <c r="P85" s="7"/>
      <c r="Q85" s="7"/>
      <c r="R85" s="7"/>
      <c r="S85" s="7"/>
      <c r="T85" s="7"/>
      <c r="U85" s="7"/>
      <c r="V85" s="7"/>
      <c r="W85" s="7"/>
      <c r="X85" s="7"/>
      <c r="Y85" s="7"/>
      <c r="Z85" s="7"/>
      <c r="AA85" s="5"/>
    </row>
    <row r="86" spans="1:28" ht="15" x14ac:dyDescent="0.25">
      <c r="A86" s="13"/>
      <c r="B86" s="7"/>
      <c r="C86" s="7"/>
      <c r="D86" s="7"/>
      <c r="E86" s="7"/>
      <c r="F86" s="7"/>
      <c r="G86" s="7"/>
      <c r="H86" s="7"/>
      <c r="I86" s="7"/>
      <c r="J86" s="7"/>
      <c r="K86" s="7"/>
      <c r="L86" s="7"/>
      <c r="M86" s="7"/>
      <c r="N86" s="7"/>
      <c r="O86" s="7"/>
      <c r="P86" s="7"/>
      <c r="Q86" s="7"/>
      <c r="R86" s="7"/>
      <c r="S86" s="7"/>
      <c r="T86" s="7"/>
      <c r="U86" s="7"/>
      <c r="V86" s="7"/>
      <c r="W86" s="7"/>
      <c r="X86" s="7"/>
      <c r="Y86" s="7"/>
      <c r="Z86" s="7"/>
      <c r="AA86" s="5"/>
    </row>
    <row r="87" spans="1:28" ht="15" x14ac:dyDescent="0.25">
      <c r="A87" s="13"/>
      <c r="B87" s="8"/>
      <c r="C87" s="8"/>
      <c r="D87" s="8"/>
      <c r="E87" s="8"/>
      <c r="F87" s="8"/>
      <c r="G87" s="8"/>
      <c r="H87" s="8"/>
      <c r="I87" s="8"/>
      <c r="J87" s="8"/>
      <c r="K87" s="8"/>
      <c r="L87" s="8"/>
      <c r="M87" s="8"/>
      <c r="N87" s="8"/>
      <c r="O87" s="8"/>
      <c r="P87" s="8"/>
      <c r="Q87" s="8"/>
      <c r="R87" s="8"/>
      <c r="S87" s="8"/>
      <c r="T87" s="8"/>
      <c r="U87" s="8"/>
      <c r="V87" s="8"/>
      <c r="W87" s="8"/>
      <c r="X87" s="8"/>
      <c r="Y87" s="8"/>
      <c r="Z87" s="8"/>
      <c r="AA87" s="5"/>
    </row>
    <row r="88" spans="1:28" ht="15" x14ac:dyDescent="0.25">
      <c r="A88" s="13"/>
      <c r="B88" s="7"/>
      <c r="C88" s="7"/>
      <c r="D88" s="7"/>
      <c r="E88" s="7"/>
      <c r="F88" s="7"/>
      <c r="G88" s="7"/>
      <c r="H88" s="7"/>
      <c r="I88" s="7"/>
      <c r="J88" s="7"/>
      <c r="K88" s="7"/>
      <c r="L88" s="7"/>
      <c r="M88" s="7"/>
      <c r="N88" s="7"/>
      <c r="O88" s="7"/>
      <c r="P88" s="7"/>
      <c r="Q88" s="7"/>
      <c r="R88" s="7"/>
      <c r="S88" s="7"/>
      <c r="T88" s="7"/>
      <c r="U88" s="7"/>
      <c r="V88" s="7"/>
      <c r="W88" s="7"/>
      <c r="X88" s="7"/>
      <c r="Y88" s="7"/>
      <c r="Z88" s="7"/>
      <c r="AA88" s="5"/>
    </row>
    <row r="89" spans="1:28" ht="15" x14ac:dyDescent="0.25">
      <c r="A89" s="13"/>
      <c r="B89" s="7"/>
      <c r="C89" s="7"/>
      <c r="D89" s="7"/>
      <c r="E89" s="7"/>
      <c r="F89" s="7"/>
      <c r="G89" s="7"/>
      <c r="H89" s="7"/>
      <c r="I89" s="7"/>
      <c r="J89" s="7"/>
      <c r="K89" s="7"/>
      <c r="L89" s="7"/>
      <c r="M89" s="7"/>
      <c r="N89" s="7"/>
      <c r="O89" s="7"/>
      <c r="P89" s="7"/>
      <c r="Q89" s="7"/>
      <c r="R89" s="7"/>
      <c r="S89" s="7"/>
      <c r="T89" s="7"/>
      <c r="U89" s="7"/>
      <c r="V89" s="7"/>
      <c r="W89" s="7"/>
      <c r="X89" s="7"/>
      <c r="Y89" s="7"/>
      <c r="Z89" s="7"/>
      <c r="AA89" s="5"/>
    </row>
    <row r="90" spans="1:28" ht="15" x14ac:dyDescent="0.25">
      <c r="A90" s="13"/>
      <c r="B90" s="7"/>
      <c r="C90" s="7"/>
      <c r="D90" s="7"/>
      <c r="E90" s="7"/>
      <c r="F90" s="7"/>
      <c r="G90" s="7"/>
      <c r="H90" s="7"/>
      <c r="I90" s="7"/>
      <c r="J90" s="7"/>
      <c r="K90" s="7"/>
      <c r="L90" s="7"/>
      <c r="M90" s="7"/>
      <c r="N90" s="7"/>
      <c r="O90" s="7"/>
      <c r="P90" s="7"/>
      <c r="Q90" s="7"/>
      <c r="R90" s="7"/>
      <c r="S90" s="7"/>
      <c r="T90" s="7"/>
      <c r="U90" s="7"/>
      <c r="V90" s="7"/>
      <c r="W90" s="7"/>
      <c r="X90" s="7"/>
      <c r="Y90" s="7"/>
      <c r="Z90" s="7"/>
      <c r="AA90" s="5"/>
    </row>
    <row r="91" spans="1:28" x14ac:dyDescent="0.2">
      <c r="A91" s="1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x14ac:dyDescent="0.2">
      <c r="A92" s="1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x14ac:dyDescent="0.2">
      <c r="A93" s="16"/>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x14ac:dyDescent="0.2">
      <c r="A94" s="16"/>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x14ac:dyDescent="0.2">
      <c r="A95" s="16"/>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x14ac:dyDescent="0.2">
      <c r="A96" s="1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x14ac:dyDescent="0.2">
      <c r="A97" s="1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x14ac:dyDescent="0.2">
      <c r="A98" s="1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x14ac:dyDescent="0.2">
      <c r="A99" s="17"/>
    </row>
    <row r="100" spans="1:28" x14ac:dyDescent="0.2">
      <c r="A100" s="17"/>
    </row>
    <row r="126" spans="1:8" x14ac:dyDescent="0.2">
      <c r="A126" s="1"/>
      <c r="B126" s="411"/>
      <c r="C126" s="411"/>
      <c r="D126" s="411"/>
      <c r="E126" s="411"/>
      <c r="F126" s="411"/>
      <c r="G126" s="411"/>
      <c r="H126" s="411"/>
    </row>
    <row r="127" spans="1:8" x14ac:dyDescent="0.2">
      <c r="A127" s="1"/>
      <c r="B127" s="411"/>
      <c r="C127" s="411"/>
      <c r="D127" s="411"/>
      <c r="E127" s="411"/>
      <c r="F127" s="411"/>
      <c r="G127" s="411"/>
      <c r="H127" s="411"/>
    </row>
    <row r="128" spans="1:8" x14ac:dyDescent="0.2">
      <c r="A128" s="1"/>
      <c r="B128" s="411"/>
      <c r="C128" s="411"/>
      <c r="D128" s="411"/>
      <c r="E128" s="411"/>
      <c r="F128" s="411"/>
      <c r="G128" s="411"/>
      <c r="H128" s="411"/>
    </row>
    <row r="129" spans="1:8" x14ac:dyDescent="0.2">
      <c r="A129" s="1"/>
      <c r="B129" s="411"/>
      <c r="C129" s="411"/>
      <c r="D129" s="411"/>
      <c r="E129" s="411"/>
      <c r="F129" s="411"/>
      <c r="G129" s="411"/>
      <c r="H129" s="411"/>
    </row>
    <row r="130" spans="1:8" x14ac:dyDescent="0.2">
      <c r="A130" s="1"/>
      <c r="B130" s="411"/>
      <c r="C130" s="411"/>
      <c r="D130" s="411"/>
      <c r="E130" s="411"/>
      <c r="F130" s="411"/>
      <c r="G130" s="411"/>
      <c r="H130" s="411"/>
    </row>
    <row r="131" spans="1:8" x14ac:dyDescent="0.2">
      <c r="A131" s="1"/>
      <c r="B131" s="411"/>
      <c r="C131" s="411"/>
      <c r="D131" s="411"/>
      <c r="E131" s="411"/>
      <c r="F131" s="411"/>
      <c r="G131" s="411"/>
      <c r="H131" s="411"/>
    </row>
    <row r="132" spans="1:8" x14ac:dyDescent="0.2">
      <c r="A132" s="1"/>
      <c r="B132" s="411"/>
      <c r="C132" s="411"/>
      <c r="D132" s="411"/>
      <c r="E132" s="411"/>
      <c r="F132" s="411"/>
      <c r="G132" s="411"/>
      <c r="H132" s="411"/>
    </row>
    <row r="133" spans="1:8" x14ac:dyDescent="0.2">
      <c r="A133" s="1"/>
      <c r="B133" s="411"/>
      <c r="C133" s="411"/>
      <c r="D133" s="411"/>
      <c r="E133" s="411"/>
      <c r="F133" s="411"/>
      <c r="G133" s="411"/>
      <c r="H133" s="411"/>
    </row>
    <row r="134" spans="1:8" x14ac:dyDescent="0.2">
      <c r="A134" s="1"/>
      <c r="B134" s="411"/>
      <c r="C134" s="411"/>
      <c r="D134" s="411"/>
      <c r="E134" s="411"/>
      <c r="F134" s="411"/>
      <c r="G134" s="411"/>
      <c r="H134" s="411"/>
    </row>
    <row r="135" spans="1:8" x14ac:dyDescent="0.2">
      <c r="A135" s="1"/>
      <c r="B135" s="411"/>
      <c r="C135" s="411"/>
      <c r="D135" s="411"/>
      <c r="E135" s="411"/>
      <c r="F135" s="411"/>
      <c r="G135" s="411"/>
      <c r="H135" s="411"/>
    </row>
    <row r="136" spans="1:8" x14ac:dyDescent="0.2">
      <c r="A136" s="1"/>
      <c r="B136" s="411"/>
      <c r="C136" s="411"/>
      <c r="D136" s="411"/>
      <c r="E136" s="411"/>
      <c r="F136" s="411"/>
      <c r="G136" s="411"/>
      <c r="H136" s="411"/>
    </row>
    <row r="137" spans="1:8" x14ac:dyDescent="0.2">
      <c r="A137" s="1"/>
      <c r="B137" s="411"/>
      <c r="C137" s="411"/>
      <c r="D137" s="411"/>
      <c r="E137" s="411"/>
      <c r="F137" s="411"/>
      <c r="G137" s="411"/>
      <c r="H137" s="411"/>
    </row>
    <row r="138" spans="1:8" x14ac:dyDescent="0.2">
      <c r="A138" s="1"/>
      <c r="B138" s="411"/>
      <c r="C138" s="411"/>
      <c r="D138" s="411"/>
      <c r="E138" s="411"/>
      <c r="F138" s="411"/>
      <c r="G138" s="411"/>
      <c r="H138" s="411"/>
    </row>
    <row r="139" spans="1:8" x14ac:dyDescent="0.2">
      <c r="A139" s="1"/>
      <c r="B139" s="411"/>
      <c r="C139" s="411"/>
      <c r="D139" s="411"/>
      <c r="E139" s="411"/>
      <c r="F139" s="411"/>
      <c r="G139" s="411"/>
      <c r="H139" s="411"/>
    </row>
    <row r="140" spans="1:8" x14ac:dyDescent="0.2">
      <c r="A140" s="1"/>
      <c r="B140" s="411"/>
      <c r="C140" s="411"/>
      <c r="D140" s="411"/>
      <c r="E140" s="411"/>
      <c r="F140" s="411"/>
      <c r="G140" s="411"/>
      <c r="H140" s="411"/>
    </row>
    <row r="141" spans="1:8" x14ac:dyDescent="0.2">
      <c r="A141" s="1"/>
      <c r="B141" s="411"/>
      <c r="C141" s="411"/>
      <c r="D141" s="411"/>
      <c r="E141" s="411"/>
      <c r="F141" s="411"/>
      <c r="G141" s="411"/>
      <c r="H141" s="411"/>
    </row>
    <row r="142" spans="1:8" x14ac:dyDescent="0.2">
      <c r="A142" s="1"/>
      <c r="B142" s="411"/>
      <c r="C142" s="411"/>
      <c r="D142" s="411"/>
      <c r="E142" s="411"/>
      <c r="F142" s="411"/>
      <c r="G142" s="411"/>
      <c r="H142" s="411"/>
    </row>
    <row r="143" spans="1:8" x14ac:dyDescent="0.2">
      <c r="A143" s="1"/>
      <c r="B143" s="411"/>
      <c r="C143" s="411"/>
      <c r="D143" s="411"/>
      <c r="E143" s="411"/>
      <c r="F143" s="411"/>
      <c r="G143" s="411"/>
      <c r="H143" s="411"/>
    </row>
    <row r="144" spans="1:8" x14ac:dyDescent="0.2">
      <c r="A144" s="1"/>
      <c r="B144" s="411"/>
      <c r="C144" s="411"/>
      <c r="D144" s="411"/>
      <c r="E144" s="411"/>
      <c r="F144" s="411"/>
      <c r="G144" s="411"/>
      <c r="H144" s="411"/>
    </row>
    <row r="145" spans="1:8" x14ac:dyDescent="0.2">
      <c r="A145" s="1"/>
      <c r="B145" s="411"/>
      <c r="C145" s="411"/>
      <c r="D145" s="411"/>
      <c r="E145" s="411"/>
      <c r="F145" s="411"/>
      <c r="G145" s="411"/>
      <c r="H145" s="411"/>
    </row>
    <row r="146" spans="1:8" x14ac:dyDescent="0.2">
      <c r="A146" s="1"/>
      <c r="B146" s="411"/>
      <c r="C146" s="411"/>
      <c r="D146" s="411"/>
      <c r="E146" s="411"/>
      <c r="F146" s="411"/>
      <c r="G146" s="411"/>
      <c r="H146" s="411"/>
    </row>
    <row r="147" spans="1:8" x14ac:dyDescent="0.2">
      <c r="A147" s="1"/>
      <c r="B147" s="411"/>
      <c r="C147" s="411"/>
      <c r="D147" s="411"/>
      <c r="E147" s="411"/>
      <c r="F147" s="411"/>
      <c r="G147" s="411"/>
      <c r="H147" s="411"/>
    </row>
    <row r="148" spans="1:8" x14ac:dyDescent="0.2">
      <c r="A148" s="1"/>
      <c r="B148" s="411"/>
      <c r="C148" s="411"/>
      <c r="D148" s="411"/>
      <c r="E148" s="411"/>
      <c r="F148" s="411"/>
      <c r="G148" s="411"/>
      <c r="H148" s="411"/>
    </row>
    <row r="149" spans="1:8" x14ac:dyDescent="0.2">
      <c r="A149" s="1"/>
      <c r="B149" s="411"/>
      <c r="C149" s="411"/>
      <c r="D149" s="411"/>
      <c r="E149" s="411"/>
      <c r="F149" s="411"/>
      <c r="G149" s="411"/>
      <c r="H149" s="411"/>
    </row>
    <row r="150" spans="1:8" x14ac:dyDescent="0.2">
      <c r="A150" s="1"/>
      <c r="B150" s="411"/>
      <c r="C150" s="411"/>
      <c r="D150" s="411"/>
      <c r="E150" s="411"/>
      <c r="F150" s="411"/>
      <c r="G150" s="411"/>
      <c r="H150" s="411"/>
    </row>
    <row r="151" spans="1:8" x14ac:dyDescent="0.2">
      <c r="A151" s="1"/>
      <c r="B151" s="411"/>
      <c r="C151" s="411"/>
      <c r="D151" s="411"/>
      <c r="E151" s="411"/>
      <c r="F151" s="411"/>
      <c r="G151" s="411"/>
      <c r="H151" s="411"/>
    </row>
    <row r="152" spans="1:8" x14ac:dyDescent="0.2">
      <c r="A152" s="1"/>
      <c r="B152" s="411"/>
      <c r="C152" s="411"/>
      <c r="D152" s="411"/>
      <c r="E152" s="411"/>
      <c r="F152" s="411"/>
      <c r="G152" s="411"/>
      <c r="H152" s="411"/>
    </row>
    <row r="153" spans="1:8" x14ac:dyDescent="0.2">
      <c r="A153" s="1"/>
      <c r="B153" s="411"/>
      <c r="C153" s="411"/>
      <c r="D153" s="411"/>
      <c r="E153" s="411"/>
      <c r="F153" s="411"/>
      <c r="G153" s="411"/>
      <c r="H153" s="411"/>
    </row>
    <row r="154" spans="1:8" x14ac:dyDescent="0.2">
      <c r="A154" s="1"/>
      <c r="B154" s="411"/>
      <c r="C154" s="411"/>
      <c r="D154" s="411"/>
      <c r="E154" s="411"/>
      <c r="F154" s="411"/>
      <c r="G154" s="411"/>
      <c r="H154" s="411"/>
    </row>
    <row r="200" spans="2:14" x14ac:dyDescent="0.2">
      <c r="B200" s="411"/>
      <c r="C200" s="411"/>
      <c r="D200" s="411"/>
      <c r="E200" s="411"/>
      <c r="F200" s="411"/>
      <c r="G200" s="411"/>
      <c r="H200" s="411"/>
      <c r="I200" s="411"/>
      <c r="J200" s="411"/>
      <c r="K200" s="411"/>
      <c r="L200" s="411"/>
    </row>
    <row r="201" spans="2:14" x14ac:dyDescent="0.2">
      <c r="B201" s="411"/>
      <c r="C201" s="411"/>
      <c r="D201" s="411"/>
      <c r="E201" s="411"/>
      <c r="F201" s="411"/>
      <c r="G201" s="411"/>
      <c r="H201" s="411"/>
      <c r="I201" s="411"/>
      <c r="J201" s="411"/>
      <c r="K201" s="411"/>
      <c r="L201" s="411"/>
    </row>
    <row r="202" spans="2:14" x14ac:dyDescent="0.2">
      <c r="B202" s="411"/>
      <c r="C202" s="411"/>
      <c r="D202" s="411"/>
      <c r="E202" s="411"/>
      <c r="F202" s="411"/>
      <c r="G202" s="411"/>
      <c r="H202" s="411"/>
      <c r="I202" s="411"/>
      <c r="J202" s="411"/>
      <c r="K202" s="411"/>
      <c r="L202" s="411"/>
    </row>
    <row r="203" spans="2:14" x14ac:dyDescent="0.2">
      <c r="B203" s="411"/>
      <c r="C203" s="411"/>
      <c r="D203" s="411"/>
      <c r="E203" s="411"/>
      <c r="F203" s="411"/>
      <c r="G203" s="411"/>
      <c r="H203" s="411"/>
      <c r="I203" s="411"/>
      <c r="J203" s="411"/>
      <c r="K203" s="411"/>
      <c r="L203" s="411"/>
    </row>
    <row r="204" spans="2:14" x14ac:dyDescent="0.2">
      <c r="B204" s="411"/>
      <c r="C204" s="411"/>
      <c r="D204" s="411"/>
      <c r="E204" s="411"/>
      <c r="F204" s="411"/>
      <c r="G204" s="411"/>
      <c r="H204" s="411"/>
      <c r="I204" s="411"/>
      <c r="J204" s="411"/>
      <c r="K204" s="411"/>
      <c r="L204" s="411"/>
    </row>
    <row r="205" spans="2:14" x14ac:dyDescent="0.2">
      <c r="B205" s="411"/>
      <c r="C205" s="411"/>
      <c r="D205" s="411"/>
      <c r="E205" s="411"/>
      <c r="F205" s="411"/>
      <c r="G205" s="411"/>
      <c r="H205" s="411"/>
      <c r="I205" s="411"/>
      <c r="J205" s="411"/>
      <c r="K205" s="411"/>
      <c r="L205" s="411"/>
    </row>
    <row r="206" spans="2:14" x14ac:dyDescent="0.2">
      <c r="B206" s="411"/>
      <c r="C206" s="411"/>
      <c r="D206" s="411"/>
      <c r="E206" s="411"/>
      <c r="F206" s="411"/>
      <c r="G206" s="411"/>
      <c r="H206" s="411"/>
      <c r="I206" s="411"/>
      <c r="J206" s="411"/>
      <c r="K206" s="411"/>
      <c r="L206" s="411"/>
    </row>
    <row r="207" spans="2:14" ht="15" x14ac:dyDescent="0.2">
      <c r="B207" s="411"/>
      <c r="C207" s="411"/>
      <c r="D207" s="411"/>
      <c r="E207" s="411"/>
      <c r="F207" s="411"/>
      <c r="G207" s="411"/>
      <c r="H207" s="411"/>
      <c r="I207" s="411"/>
      <c r="J207" s="411"/>
      <c r="K207" s="411"/>
      <c r="L207" s="411"/>
      <c r="N207" s="285"/>
    </row>
    <row r="208" spans="2:14" x14ac:dyDescent="0.2">
      <c r="B208" s="411"/>
      <c r="C208" s="411"/>
      <c r="D208" s="411"/>
      <c r="E208" s="411"/>
      <c r="F208" s="411"/>
      <c r="G208" s="411"/>
      <c r="H208" s="411"/>
      <c r="I208" s="411"/>
      <c r="J208" s="411"/>
      <c r="K208" s="411"/>
      <c r="L208" s="411"/>
    </row>
    <row r="209" spans="2:12" x14ac:dyDescent="0.2">
      <c r="B209" s="411"/>
      <c r="C209" s="411"/>
      <c r="D209" s="411"/>
      <c r="E209" s="411"/>
      <c r="F209" s="411"/>
      <c r="G209" s="411"/>
      <c r="H209" s="411"/>
      <c r="I209" s="411"/>
      <c r="J209" s="411"/>
      <c r="K209" s="411"/>
      <c r="L209" s="411"/>
    </row>
    <row r="210" spans="2:12" x14ac:dyDescent="0.2">
      <c r="B210" s="411"/>
      <c r="C210" s="411"/>
      <c r="D210" s="411"/>
      <c r="E210" s="411"/>
      <c r="F210" s="411"/>
      <c r="G210" s="411"/>
      <c r="H210" s="411"/>
      <c r="I210" s="411"/>
      <c r="J210" s="411"/>
      <c r="K210" s="411"/>
      <c r="L210" s="411"/>
    </row>
    <row r="211" spans="2:12" x14ac:dyDescent="0.2">
      <c r="B211" s="411"/>
      <c r="C211" s="411"/>
      <c r="D211" s="411"/>
      <c r="E211" s="411"/>
      <c r="F211" s="411"/>
      <c r="G211" s="411"/>
      <c r="H211" s="411"/>
      <c r="I211" s="411"/>
      <c r="J211" s="411"/>
      <c r="K211" s="411"/>
      <c r="L211" s="411"/>
    </row>
    <row r="212" spans="2:12" x14ac:dyDescent="0.2">
      <c r="B212" s="411"/>
      <c r="C212" s="411"/>
      <c r="D212" s="411"/>
      <c r="E212" s="411"/>
      <c r="F212" s="411"/>
      <c r="G212" s="411"/>
      <c r="H212" s="411"/>
      <c r="I212" s="411"/>
      <c r="J212" s="411"/>
      <c r="K212" s="411"/>
      <c r="L212" s="411"/>
    </row>
    <row r="213" spans="2:12" x14ac:dyDescent="0.2">
      <c r="B213" s="411"/>
      <c r="C213" s="411"/>
      <c r="D213" s="411"/>
      <c r="E213" s="411"/>
      <c r="F213" s="411"/>
      <c r="G213" s="411"/>
      <c r="H213" s="411"/>
      <c r="I213" s="411"/>
      <c r="J213" s="411"/>
      <c r="K213" s="411"/>
      <c r="L213" s="411"/>
    </row>
    <row r="214" spans="2:12" x14ac:dyDescent="0.2">
      <c r="B214" s="411"/>
      <c r="C214" s="411"/>
      <c r="D214" s="411"/>
      <c r="E214" s="411"/>
      <c r="F214" s="411"/>
      <c r="G214" s="411"/>
      <c r="H214" s="411"/>
      <c r="I214" s="411"/>
      <c r="J214" s="411"/>
      <c r="K214" s="411"/>
      <c r="L214" s="411"/>
    </row>
    <row r="215" spans="2:12" x14ac:dyDescent="0.2">
      <c r="B215" s="411"/>
      <c r="C215" s="411"/>
      <c r="D215" s="411"/>
      <c r="E215" s="411"/>
      <c r="F215" s="411"/>
      <c r="G215" s="411"/>
      <c r="H215" s="411"/>
      <c r="I215" s="411"/>
      <c r="J215" s="411"/>
      <c r="K215" s="411"/>
      <c r="L215" s="411"/>
    </row>
    <row r="216" spans="2:12" x14ac:dyDescent="0.2">
      <c r="B216" s="411"/>
      <c r="C216" s="411"/>
      <c r="D216" s="411"/>
      <c r="E216" s="411"/>
      <c r="F216" s="411"/>
      <c r="G216" s="411"/>
      <c r="H216" s="411"/>
      <c r="I216" s="411"/>
      <c r="J216" s="411"/>
      <c r="K216" s="411"/>
      <c r="L216" s="411"/>
    </row>
    <row r="217" spans="2:12" x14ac:dyDescent="0.2">
      <c r="B217" s="411"/>
      <c r="C217" s="411"/>
      <c r="D217" s="411"/>
      <c r="E217" s="411"/>
      <c r="F217" s="411"/>
      <c r="G217" s="411"/>
      <c r="H217" s="411"/>
      <c r="I217" s="411"/>
      <c r="J217" s="411"/>
      <c r="K217" s="411"/>
      <c r="L217" s="411"/>
    </row>
    <row r="218" spans="2:12" x14ac:dyDescent="0.2">
      <c r="B218" s="411"/>
      <c r="C218" s="411"/>
      <c r="D218" s="411"/>
      <c r="E218" s="411"/>
      <c r="F218" s="411"/>
      <c r="G218" s="411"/>
      <c r="H218" s="411"/>
      <c r="I218" s="411"/>
      <c r="J218" s="411"/>
      <c r="K218" s="411"/>
      <c r="L218" s="411"/>
    </row>
    <row r="219" spans="2:12" x14ac:dyDescent="0.2">
      <c r="B219" s="411"/>
      <c r="C219" s="411"/>
      <c r="D219" s="411"/>
      <c r="E219" s="411"/>
      <c r="F219" s="411"/>
      <c r="G219" s="411"/>
      <c r="H219" s="411"/>
      <c r="I219" s="411"/>
      <c r="J219" s="411"/>
      <c r="K219" s="411"/>
      <c r="L219" s="411"/>
    </row>
    <row r="220" spans="2:12" x14ac:dyDescent="0.2">
      <c r="B220" s="411"/>
      <c r="C220" s="411"/>
      <c r="D220" s="411"/>
      <c r="E220" s="411"/>
      <c r="F220" s="411"/>
      <c r="G220" s="411"/>
      <c r="H220" s="411"/>
      <c r="I220" s="411"/>
      <c r="J220" s="411"/>
      <c r="K220" s="411"/>
      <c r="L220" s="411"/>
    </row>
    <row r="221" spans="2:12" ht="15" customHeight="1" x14ac:dyDescent="0.2">
      <c r="B221" s="411"/>
      <c r="C221" s="411"/>
      <c r="D221" s="411"/>
      <c r="E221" s="411"/>
      <c r="F221" s="411"/>
      <c r="G221" s="411"/>
      <c r="H221" s="411"/>
      <c r="I221" s="411"/>
      <c r="J221" s="411"/>
      <c r="K221" s="411"/>
      <c r="L221" s="411"/>
    </row>
    <row r="222" spans="2:12" x14ac:dyDescent="0.2">
      <c r="B222" s="411"/>
      <c r="C222" s="411"/>
      <c r="D222" s="411"/>
      <c r="E222" s="411"/>
      <c r="F222" s="411"/>
      <c r="G222" s="411"/>
      <c r="H222" s="411"/>
      <c r="I222" s="411"/>
      <c r="J222" s="411"/>
      <c r="K222" s="411"/>
      <c r="L222" s="411"/>
    </row>
    <row r="223" spans="2:12" x14ac:dyDescent="0.2">
      <c r="B223" s="411"/>
      <c r="C223" s="411"/>
      <c r="D223" s="411"/>
      <c r="E223" s="411"/>
      <c r="F223" s="411"/>
      <c r="G223" s="411"/>
      <c r="H223" s="411"/>
      <c r="I223" s="411"/>
      <c r="J223" s="411"/>
      <c r="K223" s="411"/>
      <c r="L223" s="411"/>
    </row>
    <row r="224" spans="2:12" x14ac:dyDescent="0.2">
      <c r="B224" s="411"/>
      <c r="C224" s="411"/>
      <c r="D224" s="411"/>
      <c r="E224" s="411"/>
      <c r="F224" s="411"/>
      <c r="G224" s="411"/>
      <c r="H224" s="411"/>
      <c r="I224" s="411"/>
      <c r="J224" s="411"/>
      <c r="K224" s="411"/>
      <c r="L224" s="411"/>
    </row>
    <row r="225" spans="2:12" x14ac:dyDescent="0.2">
      <c r="B225" s="411"/>
      <c r="C225" s="411"/>
      <c r="D225" s="411"/>
      <c r="E225" s="411"/>
      <c r="F225" s="411"/>
      <c r="G225" s="411"/>
      <c r="H225" s="411"/>
      <c r="I225" s="411"/>
      <c r="J225" s="411"/>
      <c r="K225" s="411"/>
      <c r="L225" s="411"/>
    </row>
    <row r="226" spans="2:12" x14ac:dyDescent="0.2">
      <c r="B226" s="411"/>
      <c r="C226" s="411"/>
      <c r="D226" s="411"/>
      <c r="E226" s="411"/>
      <c r="F226" s="411"/>
      <c r="G226" s="411"/>
      <c r="H226" s="411"/>
      <c r="I226" s="411"/>
      <c r="J226" s="411"/>
      <c r="K226" s="411"/>
      <c r="L226" s="411"/>
    </row>
    <row r="227" spans="2:12" x14ac:dyDescent="0.2">
      <c r="B227" s="411"/>
      <c r="C227" s="411"/>
      <c r="D227" s="411"/>
      <c r="E227" s="411"/>
      <c r="F227" s="411"/>
      <c r="G227" s="411"/>
      <c r="H227" s="411"/>
      <c r="I227" s="411"/>
      <c r="J227" s="411"/>
      <c r="K227" s="411"/>
      <c r="L227" s="411"/>
    </row>
    <row r="228" spans="2:12" x14ac:dyDescent="0.2">
      <c r="B228" s="411"/>
      <c r="C228" s="411"/>
      <c r="D228" s="411"/>
      <c r="E228" s="411"/>
      <c r="F228" s="411"/>
      <c r="G228" s="411"/>
      <c r="H228" s="411"/>
      <c r="I228" s="411"/>
      <c r="J228" s="411"/>
      <c r="K228" s="411"/>
      <c r="L228" s="411"/>
    </row>
    <row r="229" spans="2:12" x14ac:dyDescent="0.2">
      <c r="B229" s="411"/>
      <c r="C229" s="411"/>
      <c r="D229" s="411"/>
      <c r="E229" s="411"/>
      <c r="F229" s="411"/>
      <c r="G229" s="411"/>
      <c r="H229" s="411"/>
      <c r="I229" s="411"/>
      <c r="J229" s="411"/>
      <c r="K229" s="411"/>
      <c r="L229" s="411"/>
    </row>
    <row r="230" spans="2:12" x14ac:dyDescent="0.2">
      <c r="B230" s="411"/>
      <c r="C230" s="411"/>
      <c r="D230" s="411"/>
      <c r="E230" s="411"/>
      <c r="F230" s="411"/>
      <c r="G230" s="411"/>
      <c r="H230" s="411"/>
      <c r="I230" s="411"/>
      <c r="J230" s="411"/>
      <c r="K230" s="411"/>
      <c r="L230" s="411"/>
    </row>
    <row r="231" spans="2:12" x14ac:dyDescent="0.2">
      <c r="B231" s="411"/>
      <c r="C231" s="411"/>
      <c r="D231" s="411"/>
      <c r="E231" s="411"/>
      <c r="F231" s="411"/>
      <c r="G231" s="411"/>
      <c r="H231" s="411"/>
      <c r="I231" s="411"/>
      <c r="J231" s="411"/>
      <c r="K231" s="411"/>
      <c r="L231" s="411"/>
    </row>
    <row r="232" spans="2:12" x14ac:dyDescent="0.2">
      <c r="B232" s="411"/>
      <c r="C232" s="411"/>
      <c r="D232" s="411"/>
      <c r="E232" s="411"/>
      <c r="F232" s="411"/>
      <c r="G232" s="411"/>
      <c r="H232" s="411"/>
      <c r="I232" s="411"/>
      <c r="J232" s="411"/>
      <c r="K232" s="411"/>
      <c r="L232" s="411"/>
    </row>
    <row r="233" spans="2:12" x14ac:dyDescent="0.2">
      <c r="B233" s="411"/>
      <c r="C233" s="411"/>
      <c r="D233" s="411"/>
      <c r="E233" s="411"/>
      <c r="F233" s="411"/>
      <c r="G233" s="411"/>
      <c r="H233" s="411"/>
      <c r="I233" s="411"/>
      <c r="J233" s="411"/>
      <c r="K233" s="411"/>
      <c r="L233" s="411"/>
    </row>
    <row r="234" spans="2:12" x14ac:dyDescent="0.2">
      <c r="B234" s="411"/>
      <c r="C234" s="411"/>
      <c r="D234" s="411"/>
      <c r="E234" s="411"/>
      <c r="F234" s="411"/>
      <c r="G234" s="411"/>
      <c r="H234" s="411"/>
      <c r="I234" s="411"/>
      <c r="J234" s="411"/>
      <c r="K234" s="411"/>
      <c r="L234" s="411"/>
    </row>
    <row r="235" spans="2:12" x14ac:dyDescent="0.2">
      <c r="B235" s="411"/>
      <c r="C235" s="411"/>
      <c r="D235" s="411"/>
      <c r="E235" s="411"/>
      <c r="F235" s="411"/>
      <c r="G235" s="411"/>
      <c r="H235" s="411"/>
      <c r="I235" s="411"/>
      <c r="J235" s="411"/>
      <c r="K235" s="411"/>
      <c r="L235" s="411"/>
    </row>
    <row r="236" spans="2:12" x14ac:dyDescent="0.2">
      <c r="B236" s="411"/>
      <c r="C236" s="411"/>
      <c r="D236" s="411"/>
      <c r="E236" s="411"/>
      <c r="F236" s="411"/>
      <c r="G236" s="411"/>
      <c r="H236" s="411"/>
      <c r="I236" s="411"/>
      <c r="J236" s="411"/>
      <c r="K236" s="411"/>
      <c r="L236" s="411"/>
    </row>
    <row r="237" spans="2:12" x14ac:dyDescent="0.2">
      <c r="B237" s="411"/>
      <c r="C237" s="411"/>
      <c r="D237" s="411"/>
      <c r="E237" s="411"/>
      <c r="F237" s="411"/>
      <c r="G237" s="411"/>
      <c r="H237" s="411"/>
      <c r="I237" s="411"/>
      <c r="J237" s="411"/>
      <c r="K237" s="411"/>
      <c r="L237" s="411"/>
    </row>
    <row r="238" spans="2:12" x14ac:dyDescent="0.2">
      <c r="B238" s="411"/>
      <c r="C238" s="411"/>
      <c r="D238" s="411"/>
      <c r="E238" s="411"/>
      <c r="F238" s="411"/>
      <c r="G238" s="411"/>
      <c r="H238" s="411"/>
      <c r="I238" s="411"/>
      <c r="J238" s="411"/>
      <c r="K238" s="411"/>
      <c r="L238" s="411"/>
    </row>
    <row r="239" spans="2:12" x14ac:dyDescent="0.2">
      <c r="B239" s="411"/>
      <c r="C239" s="411"/>
      <c r="D239" s="411"/>
      <c r="E239" s="411"/>
      <c r="F239" s="411"/>
      <c r="G239" s="411"/>
      <c r="H239" s="411"/>
      <c r="I239" s="411"/>
      <c r="J239" s="411"/>
      <c r="K239" s="411"/>
      <c r="L239" s="411"/>
    </row>
    <row r="240" spans="2:12" x14ac:dyDescent="0.2">
      <c r="B240" s="411"/>
      <c r="C240" s="411"/>
      <c r="D240" s="411"/>
      <c r="E240" s="411"/>
      <c r="F240" s="411"/>
      <c r="G240" s="411"/>
      <c r="H240" s="411"/>
      <c r="I240" s="411"/>
      <c r="J240" s="411"/>
      <c r="K240" s="411"/>
      <c r="L240" s="411"/>
    </row>
    <row r="241" spans="2:12" x14ac:dyDescent="0.2">
      <c r="B241" s="411"/>
      <c r="C241" s="411"/>
      <c r="D241" s="411"/>
      <c r="E241" s="411"/>
      <c r="F241" s="411"/>
      <c r="G241" s="411"/>
      <c r="H241" s="411"/>
      <c r="I241" s="411"/>
      <c r="J241" s="411"/>
      <c r="K241" s="411"/>
      <c r="L241" s="411"/>
    </row>
    <row r="242" spans="2:12" x14ac:dyDescent="0.2">
      <c r="B242" s="411"/>
      <c r="C242" s="411"/>
      <c r="D242" s="411"/>
      <c r="E242" s="411"/>
      <c r="F242" s="411"/>
      <c r="G242" s="411"/>
      <c r="H242" s="411"/>
      <c r="I242" s="411"/>
      <c r="J242" s="411"/>
      <c r="K242" s="411"/>
      <c r="L242" s="411"/>
    </row>
    <row r="243" spans="2:12" x14ac:dyDescent="0.2">
      <c r="B243" s="411"/>
      <c r="C243" s="411"/>
      <c r="D243" s="411"/>
      <c r="E243" s="411"/>
      <c r="F243" s="411"/>
      <c r="G243" s="411"/>
      <c r="H243" s="411"/>
      <c r="I243" s="411"/>
      <c r="J243" s="411"/>
      <c r="K243" s="411"/>
      <c r="L243" s="411"/>
    </row>
    <row r="244" spans="2:12" x14ac:dyDescent="0.2">
      <c r="B244" s="411"/>
      <c r="C244" s="411"/>
      <c r="D244" s="411"/>
      <c r="E244" s="411"/>
      <c r="F244" s="411"/>
      <c r="G244" s="411"/>
      <c r="H244" s="411"/>
      <c r="I244" s="411"/>
      <c r="J244" s="411"/>
      <c r="K244" s="411"/>
      <c r="L244" s="411"/>
    </row>
    <row r="245" spans="2:12" x14ac:dyDescent="0.2">
      <c r="B245" s="411"/>
      <c r="C245" s="411"/>
      <c r="D245" s="411"/>
      <c r="E245" s="411"/>
      <c r="F245" s="411"/>
      <c r="G245" s="411"/>
      <c r="H245" s="411"/>
      <c r="I245" s="411"/>
      <c r="J245" s="411"/>
      <c r="K245" s="411"/>
      <c r="L245" s="411"/>
    </row>
    <row r="246" spans="2:12" x14ac:dyDescent="0.2">
      <c r="B246" s="411"/>
      <c r="C246" s="411"/>
      <c r="D246" s="411"/>
      <c r="E246" s="411"/>
      <c r="F246" s="411"/>
      <c r="G246" s="411"/>
      <c r="H246" s="411"/>
      <c r="I246" s="411"/>
      <c r="J246" s="411"/>
      <c r="K246" s="411"/>
      <c r="L246" s="411"/>
    </row>
    <row r="247" spans="2:12" x14ac:dyDescent="0.2">
      <c r="B247" s="411"/>
      <c r="C247" s="411"/>
      <c r="D247" s="411"/>
      <c r="E247" s="411"/>
      <c r="F247" s="411"/>
      <c r="G247" s="411"/>
      <c r="H247" s="411"/>
      <c r="I247" s="411"/>
      <c r="J247" s="411"/>
      <c r="K247" s="411"/>
      <c r="L247" s="411"/>
    </row>
    <row r="248" spans="2:12" x14ac:dyDescent="0.2">
      <c r="B248" s="411"/>
      <c r="C248" s="411"/>
      <c r="D248" s="411"/>
      <c r="E248" s="411"/>
      <c r="F248" s="411"/>
      <c r="G248" s="411"/>
      <c r="H248" s="411"/>
      <c r="I248" s="411"/>
      <c r="J248" s="411"/>
      <c r="K248" s="411"/>
      <c r="L248" s="411"/>
    </row>
    <row r="249" spans="2:12" x14ac:dyDescent="0.2">
      <c r="B249" s="411"/>
      <c r="C249" s="411"/>
      <c r="D249" s="411"/>
      <c r="E249" s="411"/>
      <c r="F249" s="411"/>
      <c r="G249" s="411"/>
      <c r="H249" s="411"/>
      <c r="I249" s="411"/>
      <c r="J249" s="411"/>
      <c r="K249" s="411"/>
      <c r="L249" s="411"/>
    </row>
    <row r="250" spans="2:12" x14ac:dyDescent="0.2">
      <c r="B250" s="411"/>
      <c r="C250" s="411"/>
      <c r="D250" s="411"/>
      <c r="E250" s="411"/>
      <c r="F250" s="411"/>
      <c r="G250" s="411"/>
      <c r="H250" s="411"/>
      <c r="I250" s="411"/>
      <c r="J250" s="411"/>
      <c r="K250" s="411"/>
      <c r="L250" s="411"/>
    </row>
    <row r="251" spans="2:12" x14ac:dyDescent="0.2">
      <c r="B251" s="411"/>
      <c r="C251" s="411"/>
      <c r="D251" s="411"/>
      <c r="E251" s="411"/>
      <c r="F251" s="411"/>
      <c r="G251" s="411"/>
      <c r="H251" s="411"/>
      <c r="I251" s="411"/>
      <c r="J251" s="411"/>
      <c r="K251" s="411"/>
      <c r="L251" s="411"/>
    </row>
    <row r="252" spans="2:12" x14ac:dyDescent="0.2">
      <c r="B252" s="411"/>
      <c r="C252" s="411"/>
      <c r="D252" s="411"/>
      <c r="E252" s="411"/>
      <c r="F252" s="411"/>
      <c r="G252" s="411"/>
      <c r="H252" s="411"/>
      <c r="I252" s="411"/>
      <c r="J252" s="411"/>
      <c r="K252" s="411"/>
      <c r="L252" s="411"/>
    </row>
    <row r="253" spans="2:12" x14ac:dyDescent="0.2">
      <c r="B253" s="411"/>
      <c r="C253" s="411"/>
      <c r="D253" s="411"/>
      <c r="E253" s="411"/>
      <c r="F253" s="411"/>
      <c r="G253" s="411"/>
      <c r="H253" s="411"/>
      <c r="I253" s="411"/>
      <c r="J253" s="411"/>
      <c r="K253" s="411"/>
      <c r="L253" s="411"/>
    </row>
    <row r="254" spans="2:12" x14ac:dyDescent="0.2">
      <c r="B254" s="411"/>
      <c r="C254" s="411"/>
      <c r="D254" s="411"/>
      <c r="E254" s="411"/>
      <c r="F254" s="411"/>
      <c r="G254" s="411"/>
      <c r="H254" s="411"/>
      <c r="I254" s="411"/>
      <c r="J254" s="411"/>
      <c r="K254" s="411"/>
      <c r="L254" s="411"/>
    </row>
    <row r="255" spans="2:12" x14ac:dyDescent="0.2">
      <c r="B255" s="411"/>
      <c r="C255" s="411"/>
      <c r="D255" s="411"/>
      <c r="E255" s="411"/>
      <c r="F255" s="411"/>
      <c r="G255" s="411"/>
      <c r="H255" s="411"/>
      <c r="I255" s="411"/>
      <c r="J255" s="411"/>
      <c r="K255" s="411"/>
      <c r="L255" s="411"/>
    </row>
    <row r="256" spans="2:12" x14ac:dyDescent="0.2">
      <c r="B256" s="411"/>
      <c r="C256" s="411"/>
      <c r="D256" s="411"/>
      <c r="E256" s="411"/>
      <c r="F256" s="411"/>
      <c r="G256" s="411"/>
      <c r="H256" s="411"/>
      <c r="I256" s="411"/>
      <c r="J256" s="411"/>
      <c r="K256" s="411"/>
      <c r="L256" s="411"/>
    </row>
    <row r="257" spans="2:12" x14ac:dyDescent="0.2">
      <c r="B257" s="411"/>
      <c r="C257" s="411"/>
      <c r="D257" s="411"/>
      <c r="E257" s="411"/>
      <c r="F257" s="411"/>
      <c r="G257" s="411"/>
      <c r="H257" s="411"/>
      <c r="I257" s="411"/>
      <c r="J257" s="411"/>
      <c r="K257" s="411"/>
      <c r="L257" s="411"/>
    </row>
    <row r="258" spans="2:12" x14ac:dyDescent="0.2">
      <c r="B258" s="411"/>
      <c r="C258" s="411"/>
      <c r="D258" s="411"/>
      <c r="E258" s="411"/>
      <c r="F258" s="411"/>
      <c r="G258" s="411"/>
      <c r="H258" s="411"/>
      <c r="I258" s="411"/>
      <c r="J258" s="411"/>
      <c r="K258" s="411"/>
      <c r="L258" s="411"/>
    </row>
    <row r="259" spans="2:12" x14ac:dyDescent="0.2">
      <c r="B259" s="411"/>
      <c r="C259" s="411"/>
      <c r="D259" s="411"/>
      <c r="E259" s="411"/>
      <c r="F259" s="411"/>
      <c r="G259" s="411"/>
      <c r="H259" s="411"/>
      <c r="I259" s="411"/>
      <c r="J259" s="411"/>
      <c r="K259" s="411"/>
      <c r="L259" s="411"/>
    </row>
    <row r="260" spans="2:12" x14ac:dyDescent="0.2">
      <c r="B260" s="411"/>
      <c r="C260" s="411"/>
      <c r="D260" s="411"/>
      <c r="E260" s="411"/>
      <c r="F260" s="411"/>
      <c r="G260" s="411"/>
      <c r="H260" s="411"/>
      <c r="I260" s="411"/>
      <c r="J260" s="411"/>
      <c r="K260" s="411"/>
      <c r="L260" s="411"/>
    </row>
    <row r="261" spans="2:12" x14ac:dyDescent="0.2">
      <c r="B261" s="411"/>
      <c r="C261" s="411"/>
      <c r="D261" s="411"/>
      <c r="E261" s="411"/>
      <c r="F261" s="411"/>
      <c r="G261" s="411"/>
      <c r="H261" s="411"/>
      <c r="I261" s="411"/>
      <c r="J261" s="411"/>
      <c r="K261" s="411"/>
      <c r="L261" s="411"/>
    </row>
    <row r="262" spans="2:12" x14ac:dyDescent="0.2">
      <c r="B262" s="411"/>
      <c r="C262" s="411"/>
      <c r="D262" s="411"/>
      <c r="E262" s="411"/>
      <c r="F262" s="411"/>
      <c r="G262" s="411"/>
      <c r="H262" s="411"/>
      <c r="I262" s="411"/>
      <c r="J262" s="411"/>
      <c r="K262" s="411"/>
      <c r="L262" s="411"/>
    </row>
    <row r="263" spans="2:12" x14ac:dyDescent="0.2">
      <c r="B263" s="411"/>
      <c r="C263" s="411"/>
      <c r="D263" s="411"/>
      <c r="E263" s="411"/>
      <c r="F263" s="411"/>
      <c r="G263" s="411"/>
      <c r="H263" s="411"/>
      <c r="I263" s="411"/>
      <c r="J263" s="411"/>
      <c r="K263" s="411"/>
      <c r="L263" s="411"/>
    </row>
    <row r="264" spans="2:12" x14ac:dyDescent="0.2">
      <c r="B264" s="411"/>
      <c r="C264" s="411"/>
      <c r="D264" s="411"/>
      <c r="E264" s="411"/>
      <c r="F264" s="411"/>
      <c r="G264" s="411"/>
      <c r="H264" s="411"/>
      <c r="I264" s="411"/>
      <c r="J264" s="411"/>
      <c r="K264" s="411"/>
      <c r="L264" s="411"/>
    </row>
    <row r="267" spans="2:12" x14ac:dyDescent="0.2">
      <c r="C267" s="412"/>
      <c r="D267" s="412"/>
      <c r="E267" s="130">
        <v>1</v>
      </c>
      <c r="F267" s="130">
        <v>2</v>
      </c>
      <c r="G267" s="130">
        <v>3</v>
      </c>
      <c r="H267" s="130">
        <v>4</v>
      </c>
      <c r="I267" s="130">
        <v>5</v>
      </c>
      <c r="J267" s="130">
        <v>6</v>
      </c>
      <c r="K267" s="130">
        <v>7</v>
      </c>
    </row>
    <row r="268" spans="2:12" x14ac:dyDescent="0.2">
      <c r="C268" s="412" t="s">
        <v>104</v>
      </c>
      <c r="D268" s="412"/>
      <c r="E268" s="128">
        <v>0</v>
      </c>
      <c r="F268" s="128">
        <v>25</v>
      </c>
      <c r="G268" s="128">
        <v>100</v>
      </c>
      <c r="H268" s="128">
        <v>250</v>
      </c>
      <c r="I268" s="128">
        <v>550</v>
      </c>
      <c r="J268" s="128">
        <v>600</v>
      </c>
      <c r="K268" s="128">
        <v>775</v>
      </c>
    </row>
    <row r="269" spans="2:12" x14ac:dyDescent="0.2">
      <c r="C269" s="412" t="s">
        <v>105</v>
      </c>
      <c r="D269" s="412"/>
      <c r="E269" s="129">
        <v>15</v>
      </c>
      <c r="F269" s="129">
        <v>15</v>
      </c>
      <c r="G269" s="129">
        <v>15</v>
      </c>
      <c r="H269" s="129">
        <v>15</v>
      </c>
      <c r="I269" s="129">
        <v>15</v>
      </c>
      <c r="J269" s="129">
        <v>15</v>
      </c>
      <c r="K269" s="129">
        <v>15</v>
      </c>
    </row>
    <row r="599" spans="1:28" ht="13.5" thickBot="1" x14ac:dyDescent="0.25"/>
    <row r="600" spans="1:28" ht="15.75" thickBot="1" x14ac:dyDescent="0.3">
      <c r="B600" s="402" t="s">
        <v>37</v>
      </c>
      <c r="C600" s="403"/>
      <c r="D600" s="403"/>
      <c r="E600" s="403"/>
      <c r="F600" s="403"/>
      <c r="G600" s="403"/>
      <c r="H600" s="403"/>
      <c r="I600" s="403"/>
      <c r="J600" s="404"/>
      <c r="K600" s="402" t="s">
        <v>37</v>
      </c>
      <c r="L600" s="403"/>
      <c r="M600" s="403"/>
      <c r="N600" s="403"/>
      <c r="O600" s="403"/>
      <c r="P600" s="403"/>
      <c r="Q600" s="403"/>
      <c r="R600" s="403"/>
      <c r="S600" s="404"/>
      <c r="T600" s="402" t="s">
        <v>37</v>
      </c>
      <c r="U600" s="403"/>
      <c r="V600" s="403"/>
      <c r="W600" s="403"/>
      <c r="X600" s="403"/>
      <c r="Y600" s="403"/>
      <c r="Z600" s="404"/>
      <c r="AA600" s="320"/>
      <c r="AB600" s="320"/>
    </row>
    <row r="601" spans="1:28" ht="13.5" thickBot="1" x14ac:dyDescent="0.25">
      <c r="A601" s="133" t="s">
        <v>23</v>
      </c>
      <c r="B601" s="204"/>
      <c r="C601" s="204"/>
      <c r="D601" s="204"/>
      <c r="E601" s="204"/>
      <c r="F601" s="204"/>
      <c r="G601" s="204"/>
      <c r="H601" s="204"/>
      <c r="I601" s="204"/>
      <c r="J601" s="204"/>
      <c r="K601" s="204"/>
      <c r="L601" s="204"/>
      <c r="M601" s="204"/>
      <c r="N601" s="204"/>
      <c r="O601" s="204"/>
      <c r="P601" s="204"/>
      <c r="Q601" s="204"/>
      <c r="R601" s="204"/>
      <c r="S601" s="204"/>
      <c r="T601" s="204"/>
      <c r="U601" s="204"/>
      <c r="V601" s="204"/>
      <c r="W601" s="204"/>
      <c r="X601" s="204"/>
      <c r="Y601" s="204"/>
      <c r="Z601" s="204"/>
    </row>
    <row r="602" spans="1:28" ht="15.75" thickBot="1" x14ac:dyDescent="0.3">
      <c r="A602" s="205" t="s">
        <v>122</v>
      </c>
      <c r="B602" s="294">
        <v>1875</v>
      </c>
      <c r="C602" s="295"/>
      <c r="D602" s="295"/>
      <c r="E602" s="295"/>
      <c r="F602" s="295"/>
      <c r="G602" s="295"/>
      <c r="H602" s="295"/>
      <c r="I602" s="295"/>
      <c r="J602" s="295"/>
      <c r="K602" s="295"/>
      <c r="L602" s="295"/>
      <c r="M602" s="295"/>
      <c r="N602" s="295"/>
      <c r="O602" s="295"/>
      <c r="P602" s="295"/>
      <c r="Q602" s="295"/>
      <c r="R602" s="295"/>
      <c r="S602" s="295"/>
      <c r="T602" s="295"/>
      <c r="U602" s="295"/>
      <c r="V602" s="295"/>
      <c r="W602" s="295"/>
      <c r="X602" s="295"/>
      <c r="Y602" s="295"/>
      <c r="Z602" s="295"/>
    </row>
    <row r="603" spans="1:28" ht="15" x14ac:dyDescent="0.25">
      <c r="A603" s="208" t="s">
        <v>113</v>
      </c>
      <c r="B603" s="296">
        <v>581</v>
      </c>
      <c r="C603" s="296">
        <v>29</v>
      </c>
      <c r="D603" s="296"/>
      <c r="E603" s="296"/>
      <c r="F603" s="296"/>
      <c r="G603" s="296"/>
      <c r="H603" s="296"/>
      <c r="I603" s="296"/>
      <c r="J603" s="296"/>
      <c r="K603" s="296"/>
      <c r="L603" s="296"/>
      <c r="M603" s="296"/>
      <c r="N603" s="296"/>
      <c r="O603" s="296"/>
      <c r="P603" s="296"/>
      <c r="Q603" s="296"/>
      <c r="R603" s="296"/>
      <c r="S603" s="296"/>
      <c r="T603" s="296"/>
      <c r="U603" s="296"/>
      <c r="V603" s="296"/>
      <c r="W603" s="296"/>
      <c r="X603" s="296"/>
      <c r="Y603" s="296"/>
      <c r="Z603" s="296"/>
    </row>
    <row r="604" spans="1:28" ht="15.75" thickBot="1" x14ac:dyDescent="0.3">
      <c r="A604" s="211" t="s">
        <v>64</v>
      </c>
      <c r="B604" s="297">
        <v>6.5</v>
      </c>
      <c r="C604" s="297">
        <v>6.5</v>
      </c>
      <c r="D604" s="297"/>
      <c r="E604" s="297"/>
      <c r="F604" s="297"/>
      <c r="G604" s="297"/>
      <c r="H604" s="297"/>
      <c r="I604" s="297"/>
      <c r="J604" s="297"/>
      <c r="K604" s="297"/>
      <c r="L604" s="297"/>
      <c r="M604" s="297"/>
      <c r="N604" s="297"/>
      <c r="O604" s="297"/>
      <c r="P604" s="297"/>
      <c r="Q604" s="297"/>
      <c r="R604" s="297"/>
      <c r="S604" s="297"/>
      <c r="T604" s="297"/>
      <c r="U604" s="297"/>
      <c r="V604" s="297"/>
      <c r="W604" s="297"/>
      <c r="X604" s="297"/>
      <c r="Y604" s="297"/>
      <c r="Z604" s="297"/>
    </row>
    <row r="605" spans="1:28" ht="15" x14ac:dyDescent="0.25">
      <c r="A605" s="213" t="s">
        <v>116</v>
      </c>
      <c r="B605" s="298">
        <v>3</v>
      </c>
      <c r="C605" s="296"/>
      <c r="D605" s="296"/>
      <c r="E605" s="296"/>
      <c r="F605" s="296"/>
      <c r="G605" s="296"/>
      <c r="H605" s="296"/>
      <c r="I605" s="296"/>
      <c r="J605" s="296"/>
      <c r="K605" s="296"/>
      <c r="L605" s="296"/>
      <c r="M605" s="296"/>
      <c r="N605" s="296"/>
      <c r="O605" s="296"/>
      <c r="P605" s="296"/>
      <c r="Q605" s="296"/>
      <c r="R605" s="296"/>
      <c r="S605" s="296"/>
      <c r="T605" s="296"/>
      <c r="U605" s="296"/>
      <c r="V605" s="296"/>
      <c r="W605" s="296"/>
      <c r="X605" s="296"/>
      <c r="Y605" s="296"/>
      <c r="Z605" s="296"/>
    </row>
    <row r="606" spans="1:28" ht="15.75" thickBot="1" x14ac:dyDescent="0.3">
      <c r="A606" s="215" t="s">
        <v>119</v>
      </c>
      <c r="B606" s="299">
        <v>41</v>
      </c>
      <c r="C606" s="299"/>
      <c r="D606" s="299"/>
      <c r="E606" s="299"/>
      <c r="F606" s="299"/>
      <c r="G606" s="299"/>
      <c r="H606" s="299"/>
      <c r="I606" s="299"/>
      <c r="J606" s="299"/>
      <c r="K606" s="299"/>
      <c r="L606" s="299"/>
      <c r="M606" s="299"/>
      <c r="N606" s="299"/>
      <c r="O606" s="299"/>
      <c r="P606" s="299"/>
      <c r="Q606" s="299"/>
      <c r="R606" s="299"/>
      <c r="S606" s="299"/>
      <c r="T606" s="299"/>
      <c r="U606" s="299"/>
      <c r="V606" s="299"/>
      <c r="W606" s="299"/>
      <c r="X606" s="299"/>
      <c r="Y606" s="299"/>
      <c r="Z606" s="299"/>
    </row>
    <row r="607" spans="1:28" ht="15" x14ac:dyDescent="0.25">
      <c r="A607" s="217" t="s">
        <v>115</v>
      </c>
      <c r="B607" s="296">
        <v>4</v>
      </c>
      <c r="C607" s="296"/>
      <c r="D607" s="296"/>
      <c r="E607" s="296"/>
      <c r="F607" s="296"/>
      <c r="G607" s="296"/>
      <c r="H607" s="296"/>
      <c r="I607" s="296"/>
      <c r="J607" s="296"/>
      <c r="K607" s="296"/>
      <c r="L607" s="296"/>
      <c r="M607" s="296"/>
      <c r="N607" s="296"/>
      <c r="O607" s="296"/>
      <c r="P607" s="296"/>
      <c r="Q607" s="296"/>
      <c r="R607" s="296"/>
      <c r="S607" s="296"/>
      <c r="T607" s="296"/>
      <c r="U607" s="296"/>
      <c r="V607" s="296"/>
      <c r="W607" s="296"/>
      <c r="X607" s="296"/>
      <c r="Y607" s="296"/>
      <c r="Z607" s="296"/>
    </row>
    <row r="608" spans="1:28" ht="15.75" thickBot="1" x14ac:dyDescent="0.3">
      <c r="A608" s="215" t="s">
        <v>120</v>
      </c>
      <c r="B608" s="299">
        <v>22</v>
      </c>
      <c r="C608" s="299"/>
      <c r="D608" s="299"/>
      <c r="E608" s="299"/>
      <c r="F608" s="299"/>
      <c r="G608" s="299"/>
      <c r="H608" s="299"/>
      <c r="I608" s="299"/>
      <c r="J608" s="299"/>
      <c r="K608" s="299"/>
      <c r="L608" s="299"/>
      <c r="M608" s="299"/>
      <c r="N608" s="299"/>
      <c r="O608" s="299"/>
      <c r="P608" s="299"/>
      <c r="Q608" s="299"/>
      <c r="R608" s="299"/>
      <c r="S608" s="299"/>
      <c r="T608" s="299"/>
      <c r="U608" s="299"/>
      <c r="V608" s="299"/>
      <c r="W608" s="299"/>
      <c r="X608" s="299"/>
      <c r="Y608" s="299"/>
      <c r="Z608" s="299"/>
    </row>
    <row r="609" spans="1:26" ht="15.75" thickBot="1" x14ac:dyDescent="0.3">
      <c r="A609" s="218" t="s">
        <v>121</v>
      </c>
      <c r="B609" s="300">
        <v>213.26</v>
      </c>
      <c r="C609" s="300">
        <v>10.663</v>
      </c>
      <c r="D609" s="300"/>
      <c r="E609" s="300"/>
      <c r="F609" s="300"/>
      <c r="G609" s="300"/>
      <c r="H609" s="300"/>
      <c r="I609" s="300"/>
      <c r="J609" s="300"/>
      <c r="K609" s="300"/>
      <c r="L609" s="300"/>
      <c r="M609" s="300"/>
      <c r="N609" s="300"/>
      <c r="O609" s="300"/>
      <c r="P609" s="300"/>
      <c r="Q609" s="300"/>
      <c r="R609" s="300"/>
      <c r="S609" s="300"/>
      <c r="T609" s="300"/>
      <c r="U609" s="300"/>
      <c r="V609" s="300"/>
      <c r="W609" s="300"/>
      <c r="X609" s="300"/>
      <c r="Y609" s="300"/>
      <c r="Z609" s="300"/>
    </row>
    <row r="610" spans="1:26" ht="15.75" thickBot="1" x14ac:dyDescent="0.3">
      <c r="A610" s="220" t="s">
        <v>108</v>
      </c>
      <c r="B610" s="301">
        <v>37</v>
      </c>
      <c r="C610" s="299"/>
      <c r="D610" s="299"/>
      <c r="E610" s="299"/>
      <c r="F610" s="299"/>
      <c r="G610" s="299"/>
      <c r="H610" s="299"/>
      <c r="I610" s="299"/>
      <c r="J610" s="299"/>
      <c r="K610" s="299"/>
      <c r="L610" s="299"/>
      <c r="M610" s="299"/>
      <c r="N610" s="299"/>
      <c r="O610" s="299"/>
      <c r="P610" s="299"/>
      <c r="Q610" s="299"/>
      <c r="R610" s="299"/>
      <c r="S610" s="299"/>
      <c r="T610" s="299"/>
      <c r="U610" s="299"/>
      <c r="V610" s="299"/>
      <c r="W610" s="299"/>
      <c r="X610" s="299"/>
      <c r="Y610" s="299"/>
      <c r="Z610" s="299"/>
    </row>
    <row r="611" spans="1:26" ht="15" x14ac:dyDescent="0.25">
      <c r="A611" s="143"/>
      <c r="B611" s="136"/>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row>
    <row r="612" spans="1:26" ht="15.75" thickBot="1" x14ac:dyDescent="0.3">
      <c r="A612" s="302" t="s">
        <v>111</v>
      </c>
      <c r="B612" s="138"/>
      <c r="C612" s="138"/>
      <c r="D612" s="138"/>
      <c r="E612" s="138"/>
      <c r="F612" s="138"/>
      <c r="G612" s="138"/>
      <c r="H612" s="138"/>
      <c r="I612" s="138"/>
      <c r="J612" s="138"/>
      <c r="K612" s="138"/>
      <c r="L612" s="138"/>
      <c r="M612" s="138"/>
      <c r="N612" s="138"/>
      <c r="O612" s="138"/>
      <c r="P612" s="138"/>
      <c r="Q612" s="138"/>
      <c r="R612" s="138"/>
      <c r="S612" s="138"/>
      <c r="T612" s="138"/>
      <c r="U612" s="138"/>
      <c r="V612" s="138"/>
      <c r="W612" s="138"/>
      <c r="X612" s="138"/>
      <c r="Y612" s="138"/>
      <c r="Z612" s="138"/>
    </row>
    <row r="613" spans="1:26" ht="15" x14ac:dyDescent="0.25">
      <c r="A613" s="224" t="s">
        <v>68</v>
      </c>
      <c r="B613" s="303">
        <v>2</v>
      </c>
      <c r="C613" s="303">
        <v>2</v>
      </c>
      <c r="D613" s="303">
        <v>2</v>
      </c>
      <c r="E613" s="303">
        <v>2</v>
      </c>
      <c r="F613" s="303">
        <v>2</v>
      </c>
      <c r="G613" s="303">
        <v>2</v>
      </c>
      <c r="H613" s="303">
        <v>2</v>
      </c>
      <c r="I613" s="303">
        <v>2</v>
      </c>
      <c r="J613" s="303">
        <v>2</v>
      </c>
      <c r="K613" s="303">
        <v>2</v>
      </c>
      <c r="L613" s="303">
        <v>2</v>
      </c>
      <c r="M613" s="303">
        <v>2</v>
      </c>
      <c r="N613" s="303">
        <v>2</v>
      </c>
      <c r="O613" s="303">
        <v>2</v>
      </c>
      <c r="P613" s="303">
        <v>2</v>
      </c>
      <c r="Q613" s="303">
        <v>2</v>
      </c>
      <c r="R613" s="303">
        <v>2</v>
      </c>
      <c r="S613" s="303">
        <v>2</v>
      </c>
      <c r="T613" s="303">
        <v>2</v>
      </c>
      <c r="U613" s="303">
        <v>2</v>
      </c>
      <c r="V613" s="303">
        <v>2</v>
      </c>
      <c r="W613" s="303">
        <v>2</v>
      </c>
      <c r="X613" s="303">
        <v>2</v>
      </c>
      <c r="Y613" s="303">
        <v>2</v>
      </c>
      <c r="Z613" s="303">
        <v>2</v>
      </c>
    </row>
    <row r="614" spans="1:26" ht="15.75" thickBot="1" x14ac:dyDescent="0.3">
      <c r="A614" s="205" t="s">
        <v>110</v>
      </c>
      <c r="B614" s="299">
        <v>15</v>
      </c>
      <c r="C614" s="299">
        <v>15</v>
      </c>
      <c r="D614" s="299">
        <v>15</v>
      </c>
      <c r="E614" s="299">
        <v>15</v>
      </c>
      <c r="F614" s="299">
        <v>15</v>
      </c>
      <c r="G614" s="299">
        <v>15</v>
      </c>
      <c r="H614" s="299">
        <v>15</v>
      </c>
      <c r="I614" s="299">
        <v>15</v>
      </c>
      <c r="J614" s="299">
        <v>15</v>
      </c>
      <c r="K614" s="299">
        <v>15</v>
      </c>
      <c r="L614" s="299">
        <v>15</v>
      </c>
      <c r="M614" s="299">
        <v>15</v>
      </c>
      <c r="N614" s="299">
        <v>15</v>
      </c>
      <c r="O614" s="299">
        <v>15</v>
      </c>
      <c r="P614" s="299">
        <v>15</v>
      </c>
      <c r="Q614" s="299">
        <v>15</v>
      </c>
      <c r="R614" s="299">
        <v>15</v>
      </c>
      <c r="S614" s="299">
        <v>15</v>
      </c>
      <c r="T614" s="299">
        <v>15</v>
      </c>
      <c r="U614" s="299">
        <v>15</v>
      </c>
      <c r="V614" s="299">
        <v>15</v>
      </c>
      <c r="W614" s="299">
        <v>15</v>
      </c>
      <c r="X614" s="299">
        <v>15</v>
      </c>
      <c r="Y614" s="299">
        <v>15</v>
      </c>
      <c r="Z614" s="299">
        <v>15</v>
      </c>
    </row>
    <row r="615" spans="1:26" ht="15" x14ac:dyDescent="0.25">
      <c r="A615" s="224" t="s">
        <v>72</v>
      </c>
      <c r="B615" s="303">
        <v>4</v>
      </c>
      <c r="C615" s="303">
        <v>4</v>
      </c>
      <c r="D615" s="303">
        <v>4</v>
      </c>
      <c r="E615" s="303">
        <v>4</v>
      </c>
      <c r="F615" s="303">
        <v>7</v>
      </c>
      <c r="G615" s="303">
        <v>7</v>
      </c>
      <c r="H615" s="303">
        <v>7</v>
      </c>
      <c r="I615" s="303">
        <v>7</v>
      </c>
      <c r="J615" s="303">
        <v>7</v>
      </c>
      <c r="K615" s="303">
        <v>7</v>
      </c>
      <c r="L615" s="303">
        <v>7</v>
      </c>
      <c r="M615" s="303">
        <v>7</v>
      </c>
      <c r="N615" s="303">
        <v>7</v>
      </c>
      <c r="O615" s="303">
        <v>7</v>
      </c>
      <c r="P615" s="303">
        <v>7</v>
      </c>
      <c r="Q615" s="303">
        <v>7</v>
      </c>
      <c r="R615" s="303">
        <v>7</v>
      </c>
      <c r="S615" s="303">
        <v>7</v>
      </c>
      <c r="T615" s="303">
        <v>7</v>
      </c>
      <c r="U615" s="303">
        <v>7</v>
      </c>
      <c r="V615" s="303">
        <v>7</v>
      </c>
      <c r="W615" s="303">
        <v>7</v>
      </c>
      <c r="X615" s="303">
        <v>7</v>
      </c>
      <c r="Y615" s="303">
        <v>7</v>
      </c>
      <c r="Z615" s="303">
        <v>7</v>
      </c>
    </row>
    <row r="616" spans="1:26" ht="15.75" thickBot="1" x14ac:dyDescent="0.3">
      <c r="A616" s="215" t="s">
        <v>117</v>
      </c>
      <c r="B616" s="299">
        <v>43</v>
      </c>
      <c r="C616" s="299">
        <v>43</v>
      </c>
      <c r="D616" s="299">
        <v>43</v>
      </c>
      <c r="E616" s="299">
        <v>43</v>
      </c>
      <c r="F616" s="299">
        <v>43</v>
      </c>
      <c r="G616" s="299">
        <v>43</v>
      </c>
      <c r="H616" s="299">
        <v>43</v>
      </c>
      <c r="I616" s="299">
        <v>43</v>
      </c>
      <c r="J616" s="299">
        <v>43</v>
      </c>
      <c r="K616" s="299">
        <v>43</v>
      </c>
      <c r="L616" s="299">
        <v>43</v>
      </c>
      <c r="M616" s="299">
        <v>43</v>
      </c>
      <c r="N616" s="299">
        <v>43</v>
      </c>
      <c r="O616" s="299">
        <v>43</v>
      </c>
      <c r="P616" s="299">
        <v>43</v>
      </c>
      <c r="Q616" s="299">
        <v>43</v>
      </c>
      <c r="R616" s="299">
        <v>43</v>
      </c>
      <c r="S616" s="299">
        <v>43</v>
      </c>
      <c r="T616" s="299">
        <v>43</v>
      </c>
      <c r="U616" s="299">
        <v>43</v>
      </c>
      <c r="V616" s="299">
        <v>43</v>
      </c>
      <c r="W616" s="299">
        <v>43</v>
      </c>
      <c r="X616" s="299">
        <v>43</v>
      </c>
      <c r="Y616" s="299">
        <v>43</v>
      </c>
      <c r="Z616" s="299">
        <v>43</v>
      </c>
    </row>
    <row r="617" spans="1:26" ht="15" x14ac:dyDescent="0.25">
      <c r="A617" s="225" t="s">
        <v>73</v>
      </c>
      <c r="B617" s="304">
        <v>4</v>
      </c>
      <c r="C617" s="304">
        <v>4</v>
      </c>
      <c r="D617" s="304">
        <v>4</v>
      </c>
      <c r="E617" s="304">
        <v>4</v>
      </c>
      <c r="F617" s="304">
        <v>8</v>
      </c>
      <c r="G617" s="304">
        <v>8</v>
      </c>
      <c r="H617" s="304">
        <v>8</v>
      </c>
      <c r="I617" s="304">
        <v>8</v>
      </c>
      <c r="J617" s="304">
        <v>8</v>
      </c>
      <c r="K617" s="304">
        <v>8</v>
      </c>
      <c r="L617" s="304">
        <v>8</v>
      </c>
      <c r="M617" s="304">
        <v>8</v>
      </c>
      <c r="N617" s="304">
        <v>8</v>
      </c>
      <c r="O617" s="304">
        <v>8</v>
      </c>
      <c r="P617" s="304">
        <v>8</v>
      </c>
      <c r="Q617" s="304">
        <v>8</v>
      </c>
      <c r="R617" s="304">
        <v>8</v>
      </c>
      <c r="S617" s="304">
        <v>8</v>
      </c>
      <c r="T617" s="304">
        <v>8</v>
      </c>
      <c r="U617" s="304">
        <v>8</v>
      </c>
      <c r="V617" s="304">
        <v>8</v>
      </c>
      <c r="W617" s="304">
        <v>8</v>
      </c>
      <c r="X617" s="304">
        <v>8</v>
      </c>
      <c r="Y617" s="304">
        <v>8</v>
      </c>
      <c r="Z617" s="304">
        <v>8</v>
      </c>
    </row>
    <row r="618" spans="1:26" ht="15.75" thickBot="1" x14ac:dyDescent="0.3">
      <c r="A618" s="226" t="s">
        <v>118</v>
      </c>
      <c r="B618" s="299">
        <v>33</v>
      </c>
      <c r="C618" s="299">
        <v>33</v>
      </c>
      <c r="D618" s="299">
        <v>33</v>
      </c>
      <c r="E618" s="299">
        <v>33</v>
      </c>
      <c r="F618" s="299">
        <v>33</v>
      </c>
      <c r="G618" s="299">
        <v>33</v>
      </c>
      <c r="H618" s="299">
        <v>33</v>
      </c>
      <c r="I618" s="299">
        <v>33</v>
      </c>
      <c r="J618" s="299">
        <v>33</v>
      </c>
      <c r="K618" s="299">
        <v>33</v>
      </c>
      <c r="L618" s="299">
        <v>33</v>
      </c>
      <c r="M618" s="299">
        <v>33</v>
      </c>
      <c r="N618" s="299">
        <v>33</v>
      </c>
      <c r="O618" s="299">
        <v>33</v>
      </c>
      <c r="P618" s="299">
        <v>33</v>
      </c>
      <c r="Q618" s="299">
        <v>33</v>
      </c>
      <c r="R618" s="299">
        <v>33</v>
      </c>
      <c r="S618" s="299">
        <v>33</v>
      </c>
      <c r="T618" s="299">
        <v>33</v>
      </c>
      <c r="U618" s="299">
        <v>33</v>
      </c>
      <c r="V618" s="299">
        <v>33</v>
      </c>
      <c r="W618" s="299">
        <v>33</v>
      </c>
      <c r="X618" s="299">
        <v>33</v>
      </c>
      <c r="Y618" s="299">
        <v>33</v>
      </c>
      <c r="Z618" s="299">
        <v>33</v>
      </c>
    </row>
    <row r="619" spans="1:26" ht="15" x14ac:dyDescent="0.25">
      <c r="A619" s="225" t="s">
        <v>69</v>
      </c>
      <c r="B619" s="304">
        <v>0</v>
      </c>
      <c r="C619" s="304">
        <v>0</v>
      </c>
      <c r="D619" s="304">
        <v>0</v>
      </c>
      <c r="E619" s="304">
        <v>2</v>
      </c>
      <c r="F619" s="304">
        <v>2</v>
      </c>
      <c r="G619" s="304">
        <v>2</v>
      </c>
      <c r="H619" s="304">
        <v>2</v>
      </c>
      <c r="I619" s="304">
        <v>2</v>
      </c>
      <c r="J619" s="304">
        <v>2</v>
      </c>
      <c r="K619" s="304">
        <v>2</v>
      </c>
      <c r="L619" s="304">
        <v>2</v>
      </c>
      <c r="M619" s="304">
        <v>2</v>
      </c>
      <c r="N619" s="304">
        <v>2</v>
      </c>
      <c r="O619" s="304">
        <v>2</v>
      </c>
      <c r="P619" s="304">
        <v>2</v>
      </c>
      <c r="Q619" s="304">
        <v>2</v>
      </c>
      <c r="R619" s="304">
        <v>2</v>
      </c>
      <c r="S619" s="304">
        <v>2</v>
      </c>
      <c r="T619" s="304">
        <v>2</v>
      </c>
      <c r="U619" s="304">
        <v>2</v>
      </c>
      <c r="V619" s="304">
        <v>2</v>
      </c>
      <c r="W619" s="304">
        <v>2</v>
      </c>
      <c r="X619" s="304">
        <v>2</v>
      </c>
      <c r="Y619" s="304">
        <v>2</v>
      </c>
      <c r="Z619" s="304">
        <v>2</v>
      </c>
    </row>
    <row r="620" spans="1:26" ht="15.75" thickBot="1" x14ac:dyDescent="0.3">
      <c r="A620" s="226" t="s">
        <v>109</v>
      </c>
      <c r="B620" s="299">
        <v>70</v>
      </c>
      <c r="C620" s="299">
        <v>70</v>
      </c>
      <c r="D620" s="299">
        <v>70</v>
      </c>
      <c r="E620" s="299">
        <v>70</v>
      </c>
      <c r="F620" s="299">
        <v>70</v>
      </c>
      <c r="G620" s="299">
        <v>70</v>
      </c>
      <c r="H620" s="299">
        <v>70</v>
      </c>
      <c r="I620" s="299">
        <v>70</v>
      </c>
      <c r="J620" s="299">
        <v>70</v>
      </c>
      <c r="K620" s="299">
        <v>70</v>
      </c>
      <c r="L620" s="299">
        <v>70</v>
      </c>
      <c r="M620" s="299">
        <v>70</v>
      </c>
      <c r="N620" s="299">
        <v>70</v>
      </c>
      <c r="O620" s="299">
        <v>70</v>
      </c>
      <c r="P620" s="299">
        <v>70</v>
      </c>
      <c r="Q620" s="299">
        <v>70</v>
      </c>
      <c r="R620" s="299">
        <v>70</v>
      </c>
      <c r="S620" s="299">
        <v>70</v>
      </c>
      <c r="T620" s="299">
        <v>70</v>
      </c>
      <c r="U620" s="299">
        <v>70</v>
      </c>
      <c r="V620" s="299">
        <v>70</v>
      </c>
      <c r="W620" s="299">
        <v>70</v>
      </c>
      <c r="X620" s="299">
        <v>70</v>
      </c>
      <c r="Y620" s="299">
        <v>70</v>
      </c>
      <c r="Z620" s="299">
        <v>70</v>
      </c>
    </row>
    <row r="621" spans="1:26" ht="15" x14ac:dyDescent="0.25">
      <c r="A621" s="225" t="s">
        <v>70</v>
      </c>
      <c r="B621" s="304">
        <v>4</v>
      </c>
      <c r="C621" s="304">
        <v>4</v>
      </c>
      <c r="D621" s="304">
        <v>4</v>
      </c>
      <c r="E621" s="304">
        <v>4</v>
      </c>
      <c r="F621" s="304">
        <v>4</v>
      </c>
      <c r="G621" s="304">
        <v>4</v>
      </c>
      <c r="H621" s="304">
        <v>4</v>
      </c>
      <c r="I621" s="304">
        <v>4</v>
      </c>
      <c r="J621" s="304">
        <v>4</v>
      </c>
      <c r="K621" s="304">
        <v>4</v>
      </c>
      <c r="L621" s="304">
        <v>4</v>
      </c>
      <c r="M621" s="304">
        <v>4</v>
      </c>
      <c r="N621" s="304">
        <v>4</v>
      </c>
      <c r="O621" s="304">
        <v>4</v>
      </c>
      <c r="P621" s="304">
        <v>4</v>
      </c>
      <c r="Q621" s="304">
        <v>4</v>
      </c>
      <c r="R621" s="304">
        <v>4</v>
      </c>
      <c r="S621" s="304">
        <v>4</v>
      </c>
      <c r="T621" s="304">
        <v>4</v>
      </c>
      <c r="U621" s="304">
        <v>4</v>
      </c>
      <c r="V621" s="304">
        <v>4</v>
      </c>
      <c r="W621" s="304">
        <v>4</v>
      </c>
      <c r="X621" s="304">
        <v>4</v>
      </c>
      <c r="Y621" s="304">
        <v>4</v>
      </c>
      <c r="Z621" s="304">
        <v>4</v>
      </c>
    </row>
    <row r="622" spans="1:26" ht="15.75" thickBot="1" x14ac:dyDescent="0.3">
      <c r="A622" s="226" t="s">
        <v>71</v>
      </c>
      <c r="B622" s="299">
        <v>10</v>
      </c>
      <c r="C622" s="299">
        <v>10</v>
      </c>
      <c r="D622" s="299">
        <v>10</v>
      </c>
      <c r="E622" s="299">
        <v>10</v>
      </c>
      <c r="F622" s="299">
        <v>10</v>
      </c>
      <c r="G622" s="299">
        <v>10</v>
      </c>
      <c r="H622" s="299">
        <v>10</v>
      </c>
      <c r="I622" s="299">
        <v>10</v>
      </c>
      <c r="J622" s="299">
        <v>10</v>
      </c>
      <c r="K622" s="299">
        <v>10</v>
      </c>
      <c r="L622" s="299">
        <v>10</v>
      </c>
      <c r="M622" s="299">
        <v>10</v>
      </c>
      <c r="N622" s="299">
        <v>10</v>
      </c>
      <c r="O622" s="299">
        <v>10</v>
      </c>
      <c r="P622" s="299">
        <v>10</v>
      </c>
      <c r="Q622" s="299">
        <v>10</v>
      </c>
      <c r="R622" s="299">
        <v>10</v>
      </c>
      <c r="S622" s="299">
        <v>10</v>
      </c>
      <c r="T622" s="299">
        <v>10</v>
      </c>
      <c r="U622" s="299">
        <v>10</v>
      </c>
      <c r="V622" s="299">
        <v>10</v>
      </c>
      <c r="W622" s="299">
        <v>10</v>
      </c>
      <c r="X622" s="299">
        <v>10</v>
      </c>
      <c r="Y622" s="299">
        <v>10</v>
      </c>
      <c r="Z622" s="299">
        <v>10</v>
      </c>
    </row>
    <row r="623" spans="1:26" ht="15" x14ac:dyDescent="0.25">
      <c r="A623" s="225" t="s">
        <v>74</v>
      </c>
      <c r="B623" s="305">
        <v>15.26</v>
      </c>
      <c r="C623" s="305">
        <v>15.26</v>
      </c>
      <c r="D623" s="305">
        <v>15.26</v>
      </c>
      <c r="E623" s="305">
        <v>15.26</v>
      </c>
      <c r="F623" s="305">
        <v>15.26</v>
      </c>
      <c r="G623" s="305">
        <v>15.26</v>
      </c>
      <c r="H623" s="305">
        <v>15.26</v>
      </c>
      <c r="I623" s="305">
        <v>15.26</v>
      </c>
      <c r="J623" s="305">
        <v>15.26</v>
      </c>
      <c r="K623" s="305">
        <v>15.26</v>
      </c>
      <c r="L623" s="305">
        <v>15.26</v>
      </c>
      <c r="M623" s="305">
        <v>15.26</v>
      </c>
      <c r="N623" s="305">
        <v>15.26</v>
      </c>
      <c r="O623" s="305">
        <v>15.26</v>
      </c>
      <c r="P623" s="305">
        <v>15.26</v>
      </c>
      <c r="Q623" s="305">
        <v>15.26</v>
      </c>
      <c r="R623" s="305">
        <v>15.26</v>
      </c>
      <c r="S623" s="305">
        <v>15.26</v>
      </c>
      <c r="T623" s="305">
        <v>15.26</v>
      </c>
      <c r="U623" s="305">
        <v>15.26</v>
      </c>
      <c r="V623" s="305">
        <v>15.26</v>
      </c>
      <c r="W623" s="305">
        <v>15.26</v>
      </c>
      <c r="X623" s="305">
        <v>15.26</v>
      </c>
      <c r="Y623" s="305">
        <v>15.26</v>
      </c>
      <c r="Z623" s="305">
        <v>15.26</v>
      </c>
    </row>
    <row r="624" spans="1:26" ht="15.75" thickBot="1" x14ac:dyDescent="0.3">
      <c r="A624" s="226" t="s">
        <v>112</v>
      </c>
      <c r="B624" s="306">
        <v>6</v>
      </c>
      <c r="C624" s="306">
        <v>6</v>
      </c>
      <c r="D624" s="306">
        <v>6</v>
      </c>
      <c r="E624" s="306">
        <v>6</v>
      </c>
      <c r="F624" s="306">
        <v>9</v>
      </c>
      <c r="G624" s="306">
        <v>9</v>
      </c>
      <c r="H624" s="306">
        <v>9</v>
      </c>
      <c r="I624" s="306">
        <v>9</v>
      </c>
      <c r="J624" s="306">
        <v>9</v>
      </c>
      <c r="K624" s="306">
        <v>9</v>
      </c>
      <c r="L624" s="306">
        <v>9</v>
      </c>
      <c r="M624" s="306">
        <v>9</v>
      </c>
      <c r="N624" s="306">
        <v>9</v>
      </c>
      <c r="O624" s="306">
        <v>9</v>
      </c>
      <c r="P624" s="306">
        <v>9</v>
      </c>
      <c r="Q624" s="306">
        <v>9</v>
      </c>
      <c r="R624" s="306">
        <v>9</v>
      </c>
      <c r="S624" s="306">
        <v>9</v>
      </c>
      <c r="T624" s="306">
        <v>9</v>
      </c>
      <c r="U624" s="306">
        <v>9</v>
      </c>
      <c r="V624" s="306">
        <v>9</v>
      </c>
      <c r="W624" s="306">
        <v>9</v>
      </c>
      <c r="X624" s="306">
        <v>9</v>
      </c>
      <c r="Y624" s="306">
        <v>9</v>
      </c>
      <c r="Z624" s="306">
        <v>9</v>
      </c>
    </row>
    <row r="625" spans="1:26" ht="15" x14ac:dyDescent="0.25">
      <c r="A625" s="142"/>
      <c r="B625" s="136"/>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row>
    <row r="626" spans="1:26" ht="15.75" thickBot="1" x14ac:dyDescent="0.3">
      <c r="A626" s="133" t="s">
        <v>1</v>
      </c>
      <c r="B626" s="138"/>
      <c r="C626" s="138"/>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row>
    <row r="627" spans="1:26" ht="15.75" thickBot="1" x14ac:dyDescent="0.3">
      <c r="A627" s="228" t="s">
        <v>76</v>
      </c>
      <c r="B627" s="307">
        <v>946</v>
      </c>
      <c r="C627" s="307">
        <v>946</v>
      </c>
      <c r="D627" s="307">
        <v>946</v>
      </c>
      <c r="E627" s="307">
        <v>1135</v>
      </c>
      <c r="F627" s="307">
        <v>1419</v>
      </c>
      <c r="G627" s="307">
        <v>1324</v>
      </c>
      <c r="H627" s="307">
        <v>1892</v>
      </c>
      <c r="I627" s="307">
        <v>1892</v>
      </c>
      <c r="J627" s="307">
        <v>1892</v>
      </c>
      <c r="K627" s="307">
        <v>1892</v>
      </c>
      <c r="L627" s="307">
        <v>1892</v>
      </c>
      <c r="M627" s="307">
        <v>1892</v>
      </c>
      <c r="N627" s="307">
        <v>1892</v>
      </c>
      <c r="O627" s="307">
        <v>1892</v>
      </c>
      <c r="P627" s="307">
        <v>1892</v>
      </c>
      <c r="Q627" s="307">
        <v>1892</v>
      </c>
      <c r="R627" s="307">
        <v>1892</v>
      </c>
      <c r="S627" s="307">
        <v>1892</v>
      </c>
      <c r="T627" s="307">
        <v>1892</v>
      </c>
      <c r="U627" s="307">
        <v>1892</v>
      </c>
      <c r="V627" s="307">
        <v>1892</v>
      </c>
      <c r="W627" s="307">
        <v>1892</v>
      </c>
      <c r="X627" s="307">
        <v>1892</v>
      </c>
      <c r="Y627" s="307">
        <v>1892</v>
      </c>
      <c r="Z627" s="307">
        <v>1892</v>
      </c>
    </row>
    <row r="628" spans="1:26" ht="15.75" thickBot="1" x14ac:dyDescent="0.3">
      <c r="A628" s="230" t="s">
        <v>114</v>
      </c>
      <c r="B628" s="300"/>
      <c r="C628" s="300"/>
      <c r="D628" s="300"/>
      <c r="E628" s="300"/>
      <c r="F628" s="300"/>
      <c r="G628" s="300"/>
      <c r="H628" s="300"/>
      <c r="I628" s="300"/>
      <c r="J628" s="300"/>
      <c r="K628" s="300"/>
      <c r="L628" s="300"/>
      <c r="M628" s="300"/>
      <c r="N628" s="300"/>
      <c r="O628" s="300"/>
      <c r="P628" s="300"/>
      <c r="Q628" s="300"/>
      <c r="R628" s="300"/>
      <c r="S628" s="300"/>
      <c r="T628" s="300"/>
      <c r="U628" s="300"/>
      <c r="V628" s="300"/>
      <c r="W628" s="300"/>
      <c r="X628" s="300"/>
      <c r="Y628" s="300"/>
      <c r="Z628" s="300"/>
    </row>
    <row r="629" spans="1:26" ht="15.75" thickBot="1" x14ac:dyDescent="0.3">
      <c r="A629" s="231" t="s">
        <v>78</v>
      </c>
      <c r="B629" s="308">
        <v>230</v>
      </c>
      <c r="C629" s="308">
        <v>230</v>
      </c>
      <c r="D629" s="308">
        <v>230</v>
      </c>
      <c r="E629" s="308">
        <v>230</v>
      </c>
      <c r="F629" s="308">
        <v>230</v>
      </c>
      <c r="G629" s="308">
        <v>230</v>
      </c>
      <c r="H629" s="308">
        <v>230</v>
      </c>
      <c r="I629" s="308">
        <v>230</v>
      </c>
      <c r="J629" s="308">
        <v>230</v>
      </c>
      <c r="K629" s="308">
        <v>230</v>
      </c>
      <c r="L629" s="308">
        <v>230</v>
      </c>
      <c r="M629" s="308">
        <v>230</v>
      </c>
      <c r="N629" s="308">
        <v>230</v>
      </c>
      <c r="O629" s="308">
        <v>230</v>
      </c>
      <c r="P629" s="308">
        <v>230</v>
      </c>
      <c r="Q629" s="308">
        <v>230</v>
      </c>
      <c r="R629" s="308">
        <v>230</v>
      </c>
      <c r="S629" s="308">
        <v>230</v>
      </c>
      <c r="T629" s="308">
        <v>230</v>
      </c>
      <c r="U629" s="308">
        <v>230</v>
      </c>
      <c r="V629" s="308">
        <v>230</v>
      </c>
      <c r="W629" s="308">
        <v>230</v>
      </c>
      <c r="X629" s="308">
        <v>230</v>
      </c>
      <c r="Y629" s="308">
        <v>230</v>
      </c>
      <c r="Z629" s="308">
        <v>230</v>
      </c>
    </row>
    <row r="630" spans="1:26" ht="15" x14ac:dyDescent="0.25">
      <c r="A630" s="141"/>
      <c r="B630" s="136"/>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row>
    <row r="631" spans="1:26" ht="15.75" thickBot="1" x14ac:dyDescent="0.3">
      <c r="A631" s="137" t="s">
        <v>0</v>
      </c>
      <c r="B631" s="138"/>
      <c r="C631" s="138"/>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row>
    <row r="632" spans="1:26" ht="15" x14ac:dyDescent="0.25">
      <c r="A632" s="233" t="s">
        <v>79</v>
      </c>
      <c r="B632" s="303">
        <v>28</v>
      </c>
      <c r="C632" s="303"/>
      <c r="D632" s="303"/>
      <c r="E632" s="303"/>
      <c r="F632" s="303"/>
      <c r="G632" s="303"/>
      <c r="H632" s="303"/>
      <c r="I632" s="303"/>
      <c r="J632" s="303"/>
      <c r="K632" s="303"/>
      <c r="L632" s="303"/>
      <c r="M632" s="303"/>
      <c r="N632" s="303"/>
      <c r="O632" s="303"/>
      <c r="P632" s="303"/>
      <c r="Q632" s="303"/>
      <c r="R632" s="303"/>
      <c r="S632" s="303"/>
      <c r="T632" s="303"/>
      <c r="U632" s="303"/>
      <c r="V632" s="303"/>
      <c r="W632" s="303"/>
      <c r="X632" s="303"/>
      <c r="Y632" s="303"/>
      <c r="Z632" s="303"/>
    </row>
    <row r="633" spans="1:26" ht="15.75" thickBot="1" x14ac:dyDescent="0.3">
      <c r="A633" s="235" t="s">
        <v>80</v>
      </c>
      <c r="B633" s="309">
        <v>17.48</v>
      </c>
      <c r="C633" s="309"/>
      <c r="D633" s="309"/>
      <c r="E633" s="309"/>
      <c r="F633" s="309"/>
      <c r="G633" s="309"/>
      <c r="H633" s="309"/>
      <c r="I633" s="309"/>
      <c r="J633" s="309"/>
      <c r="K633" s="309"/>
      <c r="L633" s="309"/>
      <c r="M633" s="309"/>
      <c r="N633" s="309"/>
      <c r="O633" s="309"/>
      <c r="P633" s="309"/>
      <c r="Q633" s="309"/>
      <c r="R633" s="309"/>
      <c r="S633" s="309"/>
      <c r="T633" s="309"/>
      <c r="U633" s="309"/>
      <c r="V633" s="309"/>
      <c r="W633" s="309"/>
      <c r="X633" s="309"/>
      <c r="Y633" s="309"/>
      <c r="Z633" s="309"/>
    </row>
    <row r="634" spans="1:26" ht="15" x14ac:dyDescent="0.25">
      <c r="A634" s="233" t="s">
        <v>81</v>
      </c>
      <c r="B634" s="303">
        <v>70</v>
      </c>
      <c r="C634" s="303"/>
      <c r="D634" s="303"/>
      <c r="E634" s="303"/>
      <c r="F634" s="303"/>
      <c r="G634" s="303"/>
      <c r="H634" s="303"/>
      <c r="I634" s="303"/>
      <c r="J634" s="303"/>
      <c r="K634" s="303"/>
      <c r="L634" s="303"/>
      <c r="M634" s="303"/>
      <c r="N634" s="303"/>
      <c r="O634" s="303"/>
      <c r="P634" s="303"/>
      <c r="Q634" s="303"/>
      <c r="R634" s="303"/>
      <c r="S634" s="303"/>
      <c r="T634" s="303"/>
      <c r="U634" s="303"/>
      <c r="V634" s="303"/>
      <c r="W634" s="303"/>
      <c r="X634" s="303"/>
      <c r="Y634" s="303"/>
      <c r="Z634" s="303"/>
    </row>
    <row r="635" spans="1:26" ht="15.75" thickBot="1" x14ac:dyDescent="0.3">
      <c r="A635" s="205" t="s">
        <v>82</v>
      </c>
      <c r="B635" s="299">
        <v>13.4</v>
      </c>
      <c r="C635" s="299"/>
      <c r="D635" s="299"/>
      <c r="E635" s="299"/>
      <c r="F635" s="299"/>
      <c r="G635" s="299"/>
      <c r="H635" s="299"/>
      <c r="I635" s="299"/>
      <c r="J635" s="299"/>
      <c r="K635" s="299"/>
      <c r="L635" s="299"/>
      <c r="M635" s="299"/>
      <c r="N635" s="299"/>
      <c r="O635" s="299"/>
      <c r="P635" s="299"/>
      <c r="Q635" s="299"/>
      <c r="R635" s="299"/>
      <c r="S635" s="299"/>
      <c r="T635" s="299"/>
      <c r="U635" s="299"/>
      <c r="V635" s="299"/>
      <c r="W635" s="299"/>
      <c r="X635" s="299"/>
      <c r="Y635" s="299"/>
      <c r="Z635" s="299"/>
    </row>
    <row r="636" spans="1:26" ht="15" x14ac:dyDescent="0.25">
      <c r="A636" s="233" t="s">
        <v>66</v>
      </c>
      <c r="B636" s="303">
        <v>5808</v>
      </c>
      <c r="C636" s="303"/>
      <c r="D636" s="303"/>
      <c r="E636" s="303"/>
      <c r="F636" s="303"/>
      <c r="G636" s="303"/>
      <c r="H636" s="303"/>
      <c r="I636" s="303"/>
      <c r="J636" s="303"/>
      <c r="K636" s="303"/>
      <c r="L636" s="303"/>
      <c r="M636" s="303"/>
      <c r="N636" s="303"/>
      <c r="O636" s="303"/>
      <c r="P636" s="303"/>
      <c r="Q636" s="303"/>
      <c r="R636" s="303"/>
      <c r="S636" s="303"/>
      <c r="T636" s="303"/>
      <c r="U636" s="303"/>
      <c r="V636" s="303"/>
      <c r="W636" s="303"/>
      <c r="X636" s="303"/>
      <c r="Y636" s="303"/>
      <c r="Z636" s="303"/>
    </row>
    <row r="637" spans="1:26" ht="15.75" thickBot="1" x14ac:dyDescent="0.3">
      <c r="A637" s="205" t="s">
        <v>67</v>
      </c>
      <c r="B637" s="299">
        <v>2.4E-2</v>
      </c>
      <c r="C637" s="299"/>
      <c r="D637" s="299"/>
      <c r="E637" s="299"/>
      <c r="F637" s="299"/>
      <c r="G637" s="299"/>
      <c r="H637" s="299"/>
      <c r="I637" s="299"/>
      <c r="J637" s="299"/>
      <c r="K637" s="299"/>
      <c r="L637" s="299"/>
      <c r="M637" s="299"/>
      <c r="N637" s="299"/>
      <c r="O637" s="299"/>
      <c r="P637" s="299"/>
      <c r="Q637" s="299"/>
      <c r="R637" s="299"/>
      <c r="S637" s="299"/>
      <c r="T637" s="299"/>
      <c r="U637" s="299"/>
      <c r="V637" s="299"/>
      <c r="W637" s="299"/>
      <c r="X637" s="299"/>
      <c r="Y637" s="299"/>
      <c r="Z637" s="299"/>
    </row>
    <row r="638" spans="1:26" ht="15" x14ac:dyDescent="0.25">
      <c r="A638" s="233" t="s">
        <v>83</v>
      </c>
      <c r="B638" s="303">
        <v>42</v>
      </c>
      <c r="C638" s="303"/>
      <c r="D638" s="303"/>
      <c r="E638" s="303"/>
      <c r="F638" s="303"/>
      <c r="G638" s="303"/>
      <c r="H638" s="303"/>
      <c r="I638" s="303"/>
      <c r="J638" s="303"/>
      <c r="K638" s="303"/>
      <c r="L638" s="303"/>
      <c r="M638" s="303"/>
      <c r="N638" s="303"/>
      <c r="O638" s="303"/>
      <c r="P638" s="303"/>
      <c r="Q638" s="303"/>
      <c r="R638" s="303"/>
      <c r="S638" s="303"/>
      <c r="T638" s="303"/>
      <c r="U638" s="303"/>
      <c r="V638" s="303"/>
      <c r="W638" s="303"/>
      <c r="X638" s="303"/>
      <c r="Y638" s="303"/>
      <c r="Z638" s="303"/>
    </row>
    <row r="639" spans="1:26" ht="15.75" thickBot="1" x14ac:dyDescent="0.3">
      <c r="A639" s="228" t="s">
        <v>84</v>
      </c>
      <c r="B639" s="299">
        <v>20</v>
      </c>
      <c r="C639" s="299"/>
      <c r="D639" s="299"/>
      <c r="E639" s="299"/>
      <c r="F639" s="299"/>
      <c r="G639" s="299"/>
      <c r="H639" s="299"/>
      <c r="I639" s="299"/>
      <c r="J639" s="299"/>
      <c r="K639" s="299"/>
      <c r="L639" s="299"/>
      <c r="M639" s="299"/>
      <c r="N639" s="299"/>
      <c r="O639" s="299"/>
      <c r="P639" s="299"/>
      <c r="Q639" s="299"/>
      <c r="R639" s="299"/>
      <c r="S639" s="299"/>
      <c r="T639" s="299"/>
      <c r="U639" s="299"/>
      <c r="V639" s="299"/>
      <c r="W639" s="299"/>
      <c r="X639" s="299"/>
      <c r="Y639" s="299"/>
      <c r="Z639" s="299"/>
    </row>
    <row r="640" spans="1:26" ht="15" x14ac:dyDescent="0.25">
      <c r="A640" s="233" t="s">
        <v>85</v>
      </c>
      <c r="B640" s="303">
        <v>581</v>
      </c>
      <c r="C640" s="303"/>
      <c r="D640" s="303"/>
      <c r="E640" s="303"/>
      <c r="F640" s="303"/>
      <c r="G640" s="303"/>
      <c r="H640" s="303"/>
      <c r="I640" s="303"/>
      <c r="J640" s="303"/>
      <c r="K640" s="303"/>
      <c r="L640" s="303"/>
      <c r="M640" s="303"/>
      <c r="N640" s="303"/>
      <c r="O640" s="303"/>
      <c r="P640" s="303"/>
      <c r="Q640" s="303"/>
      <c r="R640" s="303"/>
      <c r="S640" s="303"/>
      <c r="T640" s="303"/>
      <c r="U640" s="303"/>
      <c r="V640" s="303"/>
      <c r="W640" s="303"/>
      <c r="X640" s="303"/>
      <c r="Y640" s="303"/>
      <c r="Z640" s="303"/>
    </row>
    <row r="641" spans="1:26" ht="15.75" thickBot="1" x14ac:dyDescent="0.3">
      <c r="A641" s="205" t="s">
        <v>86</v>
      </c>
      <c r="B641" s="299">
        <v>3.82</v>
      </c>
      <c r="C641" s="299"/>
      <c r="D641" s="299"/>
      <c r="E641" s="299"/>
      <c r="F641" s="299"/>
      <c r="G641" s="299"/>
      <c r="H641" s="299"/>
      <c r="I641" s="299"/>
      <c r="J641" s="299"/>
      <c r="K641" s="299"/>
      <c r="L641" s="299"/>
      <c r="M641" s="299"/>
      <c r="N641" s="299"/>
      <c r="O641" s="299"/>
      <c r="P641" s="299"/>
      <c r="Q641" s="299"/>
      <c r="R641" s="299"/>
      <c r="S641" s="299"/>
      <c r="T641" s="299"/>
      <c r="U641" s="299"/>
      <c r="V641" s="299"/>
      <c r="W641" s="299"/>
      <c r="X641" s="299"/>
      <c r="Y641" s="299"/>
      <c r="Z641" s="299"/>
    </row>
    <row r="642" spans="1:26" ht="15" x14ac:dyDescent="0.25">
      <c r="A642" s="233" t="s">
        <v>87</v>
      </c>
      <c r="B642" s="303">
        <v>1743</v>
      </c>
      <c r="C642" s="303">
        <v>87</v>
      </c>
      <c r="D642" s="303"/>
      <c r="E642" s="303"/>
      <c r="F642" s="303"/>
      <c r="G642" s="303"/>
      <c r="H642" s="303"/>
      <c r="I642" s="303"/>
      <c r="J642" s="303"/>
      <c r="K642" s="303"/>
      <c r="L642" s="303"/>
      <c r="M642" s="303"/>
      <c r="N642" s="303"/>
      <c r="O642" s="303"/>
      <c r="P642" s="303"/>
      <c r="Q642" s="303"/>
      <c r="R642" s="303"/>
      <c r="S642" s="303"/>
      <c r="T642" s="303"/>
      <c r="U642" s="303"/>
      <c r="V642" s="303"/>
      <c r="W642" s="303"/>
      <c r="X642" s="303"/>
      <c r="Y642" s="303"/>
      <c r="Z642" s="303"/>
    </row>
    <row r="643" spans="1:26" ht="15.75" thickBot="1" x14ac:dyDescent="0.3">
      <c r="A643" s="205" t="s">
        <v>88</v>
      </c>
      <c r="B643" s="299">
        <v>0.09</v>
      </c>
      <c r="C643" s="299">
        <v>0.09</v>
      </c>
      <c r="D643" s="299"/>
      <c r="E643" s="299"/>
      <c r="F643" s="299"/>
      <c r="G643" s="299"/>
      <c r="H643" s="299"/>
      <c r="I643" s="299"/>
      <c r="J643" s="299"/>
      <c r="K643" s="299"/>
      <c r="L643" s="299"/>
      <c r="M643" s="299"/>
      <c r="N643" s="299"/>
      <c r="O643" s="299"/>
      <c r="P643" s="299"/>
      <c r="Q643" s="299"/>
      <c r="R643" s="299"/>
      <c r="S643" s="299"/>
      <c r="T643" s="299"/>
      <c r="U643" s="299"/>
      <c r="V643" s="299"/>
      <c r="W643" s="299"/>
      <c r="X643" s="299"/>
      <c r="Y643" s="299"/>
      <c r="Z643" s="299"/>
    </row>
    <row r="644" spans="1:26" ht="15.75" thickBot="1" x14ac:dyDescent="0.3">
      <c r="A644" s="238" t="s">
        <v>89</v>
      </c>
      <c r="B644" s="300">
        <v>145.56</v>
      </c>
      <c r="C644" s="300"/>
      <c r="D644" s="300"/>
      <c r="E644" s="300"/>
      <c r="F644" s="300"/>
      <c r="G644" s="300"/>
      <c r="H644" s="300"/>
      <c r="I644" s="300"/>
      <c r="J644" s="300"/>
      <c r="K644" s="300"/>
      <c r="L644" s="300"/>
      <c r="M644" s="300"/>
      <c r="N644" s="300"/>
      <c r="O644" s="300"/>
      <c r="P644" s="300"/>
      <c r="Q644" s="300"/>
      <c r="R644" s="300"/>
      <c r="S644" s="300"/>
      <c r="T644" s="300"/>
      <c r="U644" s="300"/>
      <c r="V644" s="300"/>
      <c r="W644" s="300"/>
      <c r="X644" s="300"/>
      <c r="Y644" s="300"/>
      <c r="Z644" s="300"/>
    </row>
    <row r="645" spans="1:26" ht="15" x14ac:dyDescent="0.25">
      <c r="A645" s="135"/>
      <c r="B645" s="136"/>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row>
    <row r="646" spans="1:26" ht="15.75" thickBot="1" x14ac:dyDescent="0.3">
      <c r="A646" s="137" t="s">
        <v>2</v>
      </c>
      <c r="B646" s="138"/>
      <c r="C646" s="138"/>
      <c r="D646" s="138"/>
      <c r="E646" s="138"/>
      <c r="F646" s="138"/>
      <c r="G646" s="138"/>
      <c r="H646" s="138"/>
      <c r="I646" s="138"/>
      <c r="J646" s="138"/>
      <c r="K646" s="138"/>
      <c r="L646" s="138"/>
      <c r="M646" s="138"/>
      <c r="N646" s="138"/>
      <c r="O646" s="138"/>
      <c r="P646" s="138"/>
      <c r="Q646" s="138"/>
      <c r="R646" s="138"/>
      <c r="S646" s="138"/>
      <c r="T646" s="138"/>
      <c r="U646" s="138"/>
      <c r="V646" s="138"/>
      <c r="W646" s="138"/>
      <c r="X646" s="138"/>
      <c r="Y646" s="138"/>
      <c r="Z646" s="138"/>
    </row>
    <row r="647" spans="1:26" ht="15" x14ac:dyDescent="0.25">
      <c r="A647" s="233" t="s">
        <v>90</v>
      </c>
      <c r="B647" s="303">
        <v>2904</v>
      </c>
      <c r="C647" s="303"/>
      <c r="D647" s="303"/>
      <c r="E647" s="303"/>
      <c r="F647" s="303"/>
      <c r="G647" s="303"/>
      <c r="H647" s="303"/>
      <c r="I647" s="303"/>
      <c r="J647" s="303"/>
      <c r="K647" s="303"/>
      <c r="L647" s="303"/>
      <c r="M647" s="303"/>
      <c r="N647" s="303"/>
      <c r="O647" s="303"/>
      <c r="P647" s="303"/>
      <c r="Q647" s="303"/>
      <c r="R647" s="303"/>
      <c r="S647" s="303"/>
      <c r="T647" s="303"/>
      <c r="U647" s="303"/>
      <c r="V647" s="303"/>
      <c r="W647" s="303"/>
      <c r="X647" s="303"/>
      <c r="Y647" s="303"/>
      <c r="Z647" s="303"/>
    </row>
    <row r="648" spans="1:26" ht="15.75" thickBot="1" x14ac:dyDescent="0.3">
      <c r="A648" s="205" t="s">
        <v>91</v>
      </c>
      <c r="B648" s="309">
        <v>0.03</v>
      </c>
      <c r="C648" s="309"/>
      <c r="D648" s="309"/>
      <c r="E648" s="309"/>
      <c r="F648" s="309"/>
      <c r="G648" s="309"/>
      <c r="H648" s="309"/>
      <c r="I648" s="309"/>
      <c r="J648" s="309"/>
      <c r="K648" s="309"/>
      <c r="L648" s="309"/>
      <c r="M648" s="309"/>
      <c r="N648" s="309"/>
      <c r="O648" s="309"/>
      <c r="P648" s="309"/>
      <c r="Q648" s="309"/>
      <c r="R648" s="309"/>
      <c r="S648" s="309"/>
      <c r="T648" s="309"/>
      <c r="U648" s="309"/>
      <c r="V648" s="309"/>
      <c r="W648" s="309"/>
      <c r="X648" s="309"/>
      <c r="Y648" s="309"/>
      <c r="Z648" s="309"/>
    </row>
    <row r="649" spans="1:26" ht="15" x14ac:dyDescent="0.25">
      <c r="A649" s="208" t="s">
        <v>92</v>
      </c>
      <c r="B649" s="303">
        <v>209</v>
      </c>
      <c r="C649" s="303"/>
      <c r="D649" s="303"/>
      <c r="E649" s="303"/>
      <c r="F649" s="303"/>
      <c r="G649" s="303"/>
      <c r="H649" s="303"/>
      <c r="I649" s="303"/>
      <c r="J649" s="303"/>
      <c r="K649" s="303"/>
      <c r="L649" s="303"/>
      <c r="M649" s="303"/>
      <c r="N649" s="303"/>
      <c r="O649" s="303"/>
      <c r="P649" s="303"/>
      <c r="Q649" s="303"/>
      <c r="R649" s="303"/>
      <c r="S649" s="303"/>
      <c r="T649" s="303"/>
      <c r="U649" s="303"/>
      <c r="V649" s="303"/>
      <c r="W649" s="303"/>
      <c r="X649" s="303"/>
      <c r="Y649" s="303"/>
      <c r="Z649" s="303"/>
    </row>
    <row r="650" spans="1:26" ht="15.75" thickBot="1" x14ac:dyDescent="0.3">
      <c r="A650" s="205" t="s">
        <v>93</v>
      </c>
      <c r="B650" s="299">
        <v>2.7</v>
      </c>
      <c r="C650" s="299"/>
      <c r="D650" s="299"/>
      <c r="E650" s="299"/>
      <c r="F650" s="299"/>
      <c r="G650" s="299"/>
      <c r="H650" s="299"/>
      <c r="I650" s="299"/>
      <c r="J650" s="299"/>
      <c r="K650" s="299"/>
      <c r="L650" s="299"/>
      <c r="M650" s="299"/>
      <c r="N650" s="299"/>
      <c r="O650" s="299"/>
      <c r="P650" s="299"/>
      <c r="Q650" s="299"/>
      <c r="R650" s="299"/>
      <c r="S650" s="299"/>
      <c r="T650" s="299"/>
      <c r="U650" s="299"/>
      <c r="V650" s="299"/>
      <c r="W650" s="299"/>
      <c r="X650" s="299"/>
      <c r="Y650" s="299"/>
      <c r="Z650" s="299"/>
    </row>
    <row r="651" spans="1:26" ht="15.75" thickBot="1" x14ac:dyDescent="0.3">
      <c r="A651" s="238" t="s">
        <v>94</v>
      </c>
      <c r="B651" s="300">
        <v>194.08</v>
      </c>
      <c r="C651" s="310"/>
      <c r="D651" s="310"/>
      <c r="E651" s="310"/>
      <c r="F651" s="310"/>
      <c r="G651" s="310"/>
      <c r="H651" s="310"/>
      <c r="I651" s="310"/>
      <c r="J651" s="310"/>
      <c r="K651" s="310"/>
      <c r="L651" s="310"/>
      <c r="M651" s="310"/>
      <c r="N651" s="310"/>
      <c r="O651" s="310"/>
      <c r="P651" s="310"/>
      <c r="Q651" s="310"/>
      <c r="R651" s="310"/>
      <c r="S651" s="310"/>
      <c r="T651" s="310"/>
      <c r="U651" s="310"/>
      <c r="V651" s="310"/>
      <c r="W651" s="310"/>
      <c r="X651" s="310"/>
      <c r="Y651" s="310"/>
      <c r="Z651" s="310"/>
    </row>
    <row r="652" spans="1:26" ht="15" x14ac:dyDescent="0.25">
      <c r="A652" s="135"/>
      <c r="B652" s="136"/>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row>
    <row r="653" spans="1:26" ht="15.75" thickBot="1" x14ac:dyDescent="0.3">
      <c r="A653" s="137" t="s">
        <v>6</v>
      </c>
      <c r="B653" s="138"/>
      <c r="C653" s="138"/>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row>
    <row r="654" spans="1:26" ht="15.75" thickBot="1" x14ac:dyDescent="0.3">
      <c r="A654" s="240" t="s">
        <v>95</v>
      </c>
      <c r="B654" s="299"/>
      <c r="C654" s="299"/>
      <c r="D654" s="299"/>
      <c r="E654" s="299">
        <v>75</v>
      </c>
      <c r="F654" s="299">
        <v>75</v>
      </c>
      <c r="G654" s="299">
        <v>75</v>
      </c>
      <c r="H654" s="299">
        <v>75</v>
      </c>
      <c r="I654" s="299">
        <v>75</v>
      </c>
      <c r="J654" s="299">
        <v>75</v>
      </c>
      <c r="K654" s="299">
        <v>75</v>
      </c>
      <c r="L654" s="299">
        <v>75</v>
      </c>
      <c r="M654" s="299">
        <v>75</v>
      </c>
      <c r="N654" s="299">
        <v>75</v>
      </c>
      <c r="O654" s="299">
        <v>75</v>
      </c>
      <c r="P654" s="299">
        <v>75</v>
      </c>
      <c r="Q654" s="299">
        <v>75</v>
      </c>
      <c r="R654" s="299">
        <v>75</v>
      </c>
      <c r="S654" s="299">
        <v>75</v>
      </c>
      <c r="T654" s="299">
        <v>75</v>
      </c>
      <c r="U654" s="299">
        <v>75</v>
      </c>
      <c r="V654" s="299">
        <v>75</v>
      </c>
      <c r="W654" s="299">
        <v>75</v>
      </c>
      <c r="X654" s="299">
        <v>75</v>
      </c>
      <c r="Y654" s="299">
        <v>75</v>
      </c>
      <c r="Z654" s="299">
        <v>75</v>
      </c>
    </row>
    <row r="655" spans="1:26" ht="15.75" thickBot="1" x14ac:dyDescent="0.3">
      <c r="A655" s="241" t="s">
        <v>96</v>
      </c>
      <c r="B655" s="311">
        <v>16</v>
      </c>
      <c r="C655" s="311">
        <v>16</v>
      </c>
      <c r="D655" s="311">
        <v>16</v>
      </c>
      <c r="E655" s="311">
        <v>16</v>
      </c>
      <c r="F655" s="311">
        <v>16</v>
      </c>
      <c r="G655" s="311">
        <v>16</v>
      </c>
      <c r="H655" s="311">
        <v>16</v>
      </c>
      <c r="I655" s="311">
        <v>16</v>
      </c>
      <c r="J655" s="311">
        <v>16</v>
      </c>
      <c r="K655" s="311">
        <v>16</v>
      </c>
      <c r="L655" s="311">
        <v>16</v>
      </c>
      <c r="M655" s="311">
        <v>16</v>
      </c>
      <c r="N655" s="311">
        <v>16</v>
      </c>
      <c r="O655" s="311">
        <v>16</v>
      </c>
      <c r="P655" s="311">
        <v>16</v>
      </c>
      <c r="Q655" s="311">
        <v>16</v>
      </c>
      <c r="R655" s="311">
        <v>16</v>
      </c>
      <c r="S655" s="311">
        <v>16</v>
      </c>
      <c r="T655" s="311">
        <v>16</v>
      </c>
      <c r="U655" s="311">
        <v>16</v>
      </c>
      <c r="V655" s="311">
        <v>16</v>
      </c>
      <c r="W655" s="311">
        <v>16</v>
      </c>
      <c r="X655" s="311">
        <v>16</v>
      </c>
      <c r="Y655" s="311">
        <v>16</v>
      </c>
      <c r="Z655" s="311">
        <v>16</v>
      </c>
    </row>
    <row r="656" spans="1:26" ht="15" x14ac:dyDescent="0.25">
      <c r="A656" s="243" t="s">
        <v>97</v>
      </c>
      <c r="B656" s="312">
        <v>581</v>
      </c>
      <c r="C656" s="313"/>
      <c r="D656" s="313"/>
      <c r="E656" s="313"/>
      <c r="F656" s="313"/>
      <c r="G656" s="313"/>
      <c r="H656" s="313"/>
      <c r="I656" s="313"/>
      <c r="J656" s="313"/>
      <c r="K656" s="313"/>
      <c r="L656" s="313"/>
      <c r="M656" s="313"/>
      <c r="N656" s="313"/>
      <c r="O656" s="313"/>
      <c r="P656" s="313"/>
      <c r="Q656" s="313"/>
      <c r="R656" s="313"/>
      <c r="S656" s="313"/>
      <c r="T656" s="313"/>
      <c r="U656" s="313"/>
      <c r="V656" s="313"/>
      <c r="W656" s="313"/>
      <c r="X656" s="313"/>
      <c r="Y656" s="313"/>
      <c r="Z656" s="313"/>
    </row>
    <row r="657" spans="1:26" ht="15.75" thickBot="1" x14ac:dyDescent="0.3">
      <c r="A657" s="246" t="s">
        <v>98</v>
      </c>
      <c r="B657" s="314">
        <v>0.75</v>
      </c>
      <c r="C657" s="314"/>
      <c r="D657" s="314"/>
      <c r="E657" s="314"/>
      <c r="F657" s="314"/>
      <c r="G657" s="314"/>
      <c r="H657" s="314"/>
      <c r="I657" s="314"/>
      <c r="J657" s="314"/>
      <c r="K657" s="314"/>
      <c r="L657" s="314"/>
      <c r="M657" s="314"/>
      <c r="N657" s="314"/>
      <c r="O657" s="314"/>
      <c r="P657" s="314"/>
      <c r="Q657" s="314"/>
      <c r="R657" s="314"/>
      <c r="S657" s="314"/>
      <c r="T657" s="314"/>
      <c r="U657" s="314"/>
      <c r="V657" s="314"/>
      <c r="W657" s="314"/>
      <c r="X657" s="314"/>
      <c r="Y657" s="314"/>
      <c r="Z657" s="314"/>
    </row>
    <row r="658" spans="1:26" ht="15" x14ac:dyDescent="0.25">
      <c r="A658" s="248" t="s">
        <v>99</v>
      </c>
      <c r="B658" s="312">
        <v>581</v>
      </c>
      <c r="C658" s="313"/>
      <c r="D658" s="313"/>
      <c r="E658" s="313"/>
      <c r="F658" s="313"/>
      <c r="G658" s="313"/>
      <c r="H658" s="313"/>
      <c r="I658" s="313"/>
      <c r="J658" s="313"/>
      <c r="K658" s="313"/>
      <c r="L658" s="313"/>
      <c r="M658" s="313"/>
      <c r="N658" s="313"/>
      <c r="O658" s="313"/>
      <c r="P658" s="313"/>
      <c r="Q658" s="313"/>
      <c r="R658" s="313"/>
      <c r="S658" s="313"/>
      <c r="T658" s="313"/>
      <c r="U658" s="313"/>
      <c r="V658" s="313"/>
      <c r="W658" s="313"/>
      <c r="X658" s="313"/>
      <c r="Y658" s="313"/>
      <c r="Z658" s="313"/>
    </row>
    <row r="659" spans="1:26" ht="15.75" thickBot="1" x14ac:dyDescent="0.3">
      <c r="A659" s="211" t="s">
        <v>100</v>
      </c>
      <c r="B659" s="314">
        <v>0.75</v>
      </c>
      <c r="C659" s="314"/>
      <c r="D659" s="314"/>
      <c r="E659" s="315"/>
      <c r="F659" s="314"/>
      <c r="G659" s="314"/>
      <c r="H659" s="314"/>
      <c r="I659" s="314"/>
      <c r="J659" s="314"/>
      <c r="K659" s="314"/>
      <c r="L659" s="314"/>
      <c r="M659" s="314"/>
      <c r="N659" s="314"/>
      <c r="O659" s="314"/>
      <c r="P659" s="314"/>
      <c r="Q659" s="314"/>
      <c r="R659" s="314"/>
      <c r="S659" s="314"/>
      <c r="T659" s="314"/>
      <c r="U659" s="314"/>
      <c r="V659" s="314"/>
      <c r="W659" s="314"/>
      <c r="X659" s="314"/>
      <c r="Y659" s="314"/>
      <c r="Z659" s="314"/>
    </row>
    <row r="660" spans="1:26" ht="15.75" thickBot="1" x14ac:dyDescent="0.3">
      <c r="A660" s="333" t="s">
        <v>101</v>
      </c>
      <c r="B660" s="334"/>
      <c r="C660" s="334"/>
      <c r="D660" s="334"/>
      <c r="E660" s="335"/>
      <c r="F660" s="334"/>
      <c r="G660" s="334"/>
      <c r="H660" s="334"/>
      <c r="I660" s="334"/>
      <c r="J660" s="334"/>
      <c r="K660" s="334"/>
      <c r="L660" s="334"/>
      <c r="M660" s="334"/>
      <c r="N660" s="334"/>
      <c r="O660" s="334"/>
      <c r="P660" s="334"/>
      <c r="Q660" s="334"/>
      <c r="R660" s="334"/>
      <c r="S660" s="334"/>
      <c r="T660" s="334"/>
      <c r="U660" s="334"/>
      <c r="V660" s="334"/>
      <c r="W660" s="334"/>
      <c r="X660" s="334"/>
      <c r="Y660" s="334"/>
      <c r="Z660" s="334"/>
    </row>
    <row r="661" spans="1:26" ht="15" x14ac:dyDescent="0.25">
      <c r="A661" s="217" t="s">
        <v>102</v>
      </c>
      <c r="B661" s="316">
        <v>0</v>
      </c>
      <c r="C661" s="316">
        <v>0</v>
      </c>
      <c r="D661" s="316">
        <v>0</v>
      </c>
      <c r="E661" s="316">
        <v>350</v>
      </c>
      <c r="F661" s="316">
        <v>350</v>
      </c>
      <c r="G661" s="316">
        <v>350</v>
      </c>
      <c r="H661" s="316">
        <v>350</v>
      </c>
      <c r="I661" s="316">
        <v>350</v>
      </c>
      <c r="J661" s="316">
        <v>350</v>
      </c>
      <c r="K661" s="316">
        <v>350</v>
      </c>
      <c r="L661" s="316">
        <v>350</v>
      </c>
      <c r="M661" s="316">
        <v>350</v>
      </c>
      <c r="N661" s="316">
        <v>350</v>
      </c>
      <c r="O661" s="316">
        <v>350</v>
      </c>
      <c r="P661" s="316">
        <v>350</v>
      </c>
      <c r="Q661" s="316">
        <v>350</v>
      </c>
      <c r="R661" s="316">
        <v>350</v>
      </c>
      <c r="S661" s="316">
        <v>350</v>
      </c>
      <c r="T661" s="316">
        <v>350</v>
      </c>
      <c r="U661" s="316">
        <v>350</v>
      </c>
      <c r="V661" s="316">
        <v>350</v>
      </c>
      <c r="W661" s="316">
        <v>350</v>
      </c>
      <c r="X661" s="316">
        <v>350</v>
      </c>
      <c r="Y661" s="316">
        <v>350</v>
      </c>
      <c r="Z661" s="316">
        <v>350</v>
      </c>
    </row>
    <row r="662" spans="1:26" ht="15.75" thickBot="1" x14ac:dyDescent="0.3">
      <c r="A662" s="211" t="s">
        <v>103</v>
      </c>
      <c r="B662" s="314">
        <v>0.4</v>
      </c>
      <c r="C662" s="314">
        <v>0.4</v>
      </c>
      <c r="D662" s="314">
        <v>0.4</v>
      </c>
      <c r="E662" s="314">
        <v>0.4</v>
      </c>
      <c r="F662" s="314">
        <v>0.4</v>
      </c>
      <c r="G662" s="314">
        <v>0.4</v>
      </c>
      <c r="H662" s="314">
        <v>0.4</v>
      </c>
      <c r="I662" s="314">
        <v>0.4</v>
      </c>
      <c r="J662" s="314">
        <v>0.4</v>
      </c>
      <c r="K662" s="314">
        <v>0.4</v>
      </c>
      <c r="L662" s="314">
        <v>0.4</v>
      </c>
      <c r="M662" s="314">
        <v>0.4</v>
      </c>
      <c r="N662" s="314">
        <v>0.4</v>
      </c>
      <c r="O662" s="314">
        <v>0.4</v>
      </c>
      <c r="P662" s="314">
        <v>0.4</v>
      </c>
      <c r="Q662" s="314">
        <v>0.4</v>
      </c>
      <c r="R662" s="314">
        <v>0.4</v>
      </c>
      <c r="S662" s="314">
        <v>0.4</v>
      </c>
      <c r="T662" s="314">
        <v>0.4</v>
      </c>
      <c r="U662" s="314">
        <v>0.4</v>
      </c>
      <c r="V662" s="314">
        <v>0.4</v>
      </c>
      <c r="W662" s="314">
        <v>0.4</v>
      </c>
      <c r="X662" s="314">
        <v>0.4</v>
      </c>
      <c r="Y662" s="314">
        <v>0.4</v>
      </c>
      <c r="Z662" s="314">
        <v>0.4</v>
      </c>
    </row>
    <row r="663" spans="1:26" ht="15.75" thickBot="1" x14ac:dyDescent="0.3">
      <c r="A663" s="218" t="s">
        <v>65</v>
      </c>
      <c r="B663" s="311">
        <v>4.7</v>
      </c>
      <c r="C663" s="311">
        <v>4.7</v>
      </c>
      <c r="D663" s="311">
        <v>4.7</v>
      </c>
      <c r="E663" s="311">
        <v>4.7</v>
      </c>
      <c r="F663" s="311">
        <v>4.7</v>
      </c>
      <c r="G663" s="311">
        <v>4.7</v>
      </c>
      <c r="H663" s="311">
        <v>4.7</v>
      </c>
      <c r="I663" s="311">
        <v>4.7</v>
      </c>
      <c r="J663" s="311">
        <v>4.7</v>
      </c>
      <c r="K663" s="311">
        <v>4.7</v>
      </c>
      <c r="L663" s="311">
        <v>4.7</v>
      </c>
      <c r="M663" s="311">
        <v>4.7</v>
      </c>
      <c r="N663" s="311">
        <v>4.7</v>
      </c>
      <c r="O663" s="311">
        <v>4.7</v>
      </c>
      <c r="P663" s="311">
        <v>4.7</v>
      </c>
      <c r="Q663" s="311">
        <v>4.7</v>
      </c>
      <c r="R663" s="311">
        <v>4.7</v>
      </c>
      <c r="S663" s="311">
        <v>4.7</v>
      </c>
      <c r="T663" s="311">
        <v>4.7</v>
      </c>
      <c r="U663" s="311">
        <v>4.7</v>
      </c>
      <c r="V663" s="311">
        <v>4.7</v>
      </c>
      <c r="W663" s="311">
        <v>4.7</v>
      </c>
      <c r="X663" s="311">
        <v>4.7</v>
      </c>
      <c r="Y663" s="311">
        <v>4.7</v>
      </c>
      <c r="Z663" s="311">
        <v>4.7</v>
      </c>
    </row>
    <row r="664" spans="1:26" ht="15.75" thickBot="1" x14ac:dyDescent="0.3">
      <c r="A664" s="250" t="s">
        <v>22</v>
      </c>
      <c r="B664" s="311"/>
      <c r="C664" s="311"/>
      <c r="D664" s="311"/>
      <c r="E664" s="311"/>
      <c r="F664" s="311"/>
      <c r="G664" s="311"/>
      <c r="H664" s="311"/>
      <c r="I664" s="311"/>
      <c r="J664" s="311"/>
      <c r="K664" s="311"/>
      <c r="L664" s="311"/>
      <c r="M664" s="311"/>
      <c r="N664" s="311"/>
      <c r="O664" s="311"/>
      <c r="P664" s="311"/>
      <c r="Q664" s="311"/>
      <c r="R664" s="311"/>
      <c r="S664" s="311"/>
      <c r="T664" s="311"/>
      <c r="U664" s="311"/>
      <c r="V664" s="311"/>
      <c r="W664" s="311"/>
      <c r="X664" s="311"/>
      <c r="Y664" s="311"/>
      <c r="Z664" s="311"/>
    </row>
    <row r="665" spans="1:26" ht="15" x14ac:dyDescent="0.25">
      <c r="A665" s="131"/>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3.5" thickBot="1" x14ac:dyDescent="0.25">
      <c r="A666" s="133" t="s">
        <v>15</v>
      </c>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row>
    <row r="667" spans="1:26" ht="15.75" thickBot="1" x14ac:dyDescent="0.3">
      <c r="A667" s="231" t="s">
        <v>104</v>
      </c>
      <c r="B667" s="317">
        <v>0</v>
      </c>
      <c r="C667" s="317">
        <v>25</v>
      </c>
      <c r="D667" s="318">
        <v>100</v>
      </c>
      <c r="E667" s="318">
        <v>250</v>
      </c>
      <c r="F667" s="318">
        <v>550</v>
      </c>
      <c r="G667" s="318">
        <v>600</v>
      </c>
      <c r="H667" s="318">
        <v>775</v>
      </c>
      <c r="I667" s="318">
        <v>775</v>
      </c>
      <c r="J667" s="318">
        <v>775</v>
      </c>
      <c r="K667" s="318">
        <v>775</v>
      </c>
      <c r="L667" s="318">
        <v>775</v>
      </c>
      <c r="M667" s="318">
        <v>775</v>
      </c>
      <c r="N667" s="318">
        <v>775</v>
      </c>
      <c r="O667" s="318">
        <v>775</v>
      </c>
      <c r="P667" s="318">
        <v>775</v>
      </c>
      <c r="Q667" s="318">
        <v>775</v>
      </c>
      <c r="R667" s="318">
        <v>775</v>
      </c>
      <c r="S667" s="318">
        <v>775</v>
      </c>
      <c r="T667" s="318">
        <v>775</v>
      </c>
      <c r="U667" s="318">
        <v>775</v>
      </c>
      <c r="V667" s="318">
        <v>775</v>
      </c>
      <c r="W667" s="318">
        <v>775</v>
      </c>
      <c r="X667" s="318">
        <v>775</v>
      </c>
      <c r="Y667" s="318">
        <v>775</v>
      </c>
      <c r="Z667" s="318">
        <v>775</v>
      </c>
    </row>
    <row r="668" spans="1:26" ht="15.75" thickBot="1" x14ac:dyDescent="0.3">
      <c r="A668" s="231" t="s">
        <v>105</v>
      </c>
      <c r="B668" s="319">
        <v>15</v>
      </c>
      <c r="C668" s="319">
        <v>15</v>
      </c>
      <c r="D668" s="319">
        <v>15</v>
      </c>
      <c r="E668" s="319">
        <v>15</v>
      </c>
      <c r="F668" s="319">
        <v>15</v>
      </c>
      <c r="G668" s="319">
        <v>15</v>
      </c>
      <c r="H668" s="319">
        <v>15</v>
      </c>
      <c r="I668" s="319">
        <v>15</v>
      </c>
      <c r="J668" s="319">
        <v>15</v>
      </c>
      <c r="K668" s="319">
        <v>15</v>
      </c>
      <c r="L668" s="319">
        <v>15</v>
      </c>
      <c r="M668" s="319">
        <v>15</v>
      </c>
      <c r="N668" s="319">
        <v>15</v>
      </c>
      <c r="O668" s="319">
        <v>15</v>
      </c>
      <c r="P668" s="319">
        <v>15</v>
      </c>
      <c r="Q668" s="319">
        <v>15</v>
      </c>
      <c r="R668" s="319">
        <v>15</v>
      </c>
      <c r="S668" s="319">
        <v>15</v>
      </c>
      <c r="T668" s="319">
        <v>15</v>
      </c>
      <c r="U668" s="319">
        <v>15</v>
      </c>
      <c r="V668" s="319">
        <v>15</v>
      </c>
      <c r="W668" s="319">
        <v>15</v>
      </c>
      <c r="X668" s="319">
        <v>15</v>
      </c>
      <c r="Y668" s="319">
        <v>15</v>
      </c>
      <c r="Z668" s="319">
        <v>15</v>
      </c>
    </row>
  </sheetData>
  <sheetProtection sheet="1" objects="1" scenarios="1" formatCells="0" formatColumns="0" formatRows="0"/>
  <mergeCells count="10">
    <mergeCell ref="B600:J600"/>
    <mergeCell ref="K600:S600"/>
    <mergeCell ref="T600:Z600"/>
    <mergeCell ref="A1:Z2"/>
    <mergeCell ref="A3:Z3"/>
    <mergeCell ref="B126:H154"/>
    <mergeCell ref="C269:D269"/>
    <mergeCell ref="C268:D268"/>
    <mergeCell ref="C267:D267"/>
    <mergeCell ref="B200:L264"/>
  </mergeCells>
  <conditionalFormatting sqref="B6:Z72">
    <cfRule type="expression" dxfId="4" priority="4" stopIfTrue="1">
      <formula>B6&lt;&gt;B602</formula>
    </cfRule>
  </conditionalFormatting>
  <conditionalFormatting sqref="E268:K269">
    <cfRule type="expression" dxfId="3" priority="1" stopIfTrue="1">
      <formula>E268&lt;&gt;B667</formula>
    </cfRule>
  </conditionalFormatting>
  <hyperlinks>
    <hyperlink ref="A16" location="Inputs!E140" display="Sprays"/>
  </hyperlinks>
  <printOptions horizontalCentered="1"/>
  <pageMargins left="0.3" right="0.3" top="0.5" bottom="0.5" header="0.5" footer="0.5"/>
  <pageSetup scale="60" fitToWidth="4" orientation="landscape"/>
  <headerFooter alignWithMargins="0"/>
  <ignoredErrors>
    <ignoredError sqref="B44 B46:C46 C13" unlockedFormula="1"/>
  </ignoredErrors>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01"/>
  <sheetViews>
    <sheetView workbookViewId="0">
      <pane xSplit="1" ySplit="5" topLeftCell="B6" activePane="bottomRight" state="frozen"/>
      <selection activeCell="D14" sqref="D14:AC15"/>
      <selection pane="topRight" activeCell="D14" sqref="D14:AC15"/>
      <selection pane="bottomLeft" activeCell="D14" sqref="D14:AC15"/>
      <selection pane="bottomRight" activeCell="A4" sqref="A4"/>
    </sheetView>
  </sheetViews>
  <sheetFormatPr defaultColWidth="8.85546875" defaultRowHeight="12.75" x14ac:dyDescent="0.2"/>
  <cols>
    <col min="1" max="1" width="39" style="145" customWidth="1"/>
    <col min="2" max="27" width="12.28515625" style="145" customWidth="1"/>
    <col min="28" max="28" width="12.85546875" style="145" customWidth="1"/>
    <col min="29" max="16384" width="8.85546875" style="145"/>
  </cols>
  <sheetData>
    <row r="1" spans="1:29" ht="15.75" customHeight="1" x14ac:dyDescent="0.2">
      <c r="A1" s="413" t="s">
        <v>123</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144"/>
      <c r="AC1" s="144"/>
    </row>
    <row r="2" spans="1:29" x14ac:dyDescent="0.2">
      <c r="A2" s="416"/>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8"/>
      <c r="AB2" s="144"/>
      <c r="AC2" s="144"/>
    </row>
    <row r="3" spans="1:29" ht="15.75" x14ac:dyDescent="0.2">
      <c r="A3" s="146" t="s">
        <v>3</v>
      </c>
      <c r="B3" s="126">
        <v>1</v>
      </c>
      <c r="C3" s="147"/>
      <c r="D3" s="147"/>
      <c r="E3" s="147"/>
      <c r="F3" s="147"/>
      <c r="G3" s="147"/>
      <c r="H3" s="147"/>
      <c r="I3" s="147"/>
      <c r="J3" s="147"/>
      <c r="K3" s="147"/>
      <c r="L3" s="147"/>
      <c r="M3" s="147"/>
      <c r="N3" s="147"/>
      <c r="O3" s="147"/>
      <c r="P3" s="147"/>
      <c r="Q3" s="147"/>
      <c r="R3" s="147"/>
      <c r="S3" s="147"/>
      <c r="T3" s="147"/>
      <c r="U3" s="147"/>
      <c r="V3" s="147"/>
      <c r="W3" s="147"/>
      <c r="X3" s="147"/>
      <c r="Y3" s="147"/>
      <c r="Z3" s="147"/>
      <c r="AA3" s="148"/>
      <c r="AB3" s="144"/>
      <c r="AC3" s="144"/>
    </row>
    <row r="4" spans="1:29" ht="15.75" x14ac:dyDescent="0.2">
      <c r="A4" s="149"/>
      <c r="B4" s="419" t="s">
        <v>5</v>
      </c>
      <c r="C4" s="419"/>
      <c r="D4" s="419"/>
      <c r="E4" s="419"/>
      <c r="F4" s="419"/>
      <c r="G4" s="419"/>
      <c r="H4" s="419"/>
      <c r="I4" s="419"/>
      <c r="J4" s="419"/>
      <c r="K4" s="419"/>
      <c r="L4" s="419"/>
      <c r="M4" s="419"/>
      <c r="N4" s="419"/>
      <c r="O4" s="419"/>
      <c r="P4" s="419"/>
      <c r="Q4" s="419"/>
      <c r="R4" s="419"/>
      <c r="S4" s="419"/>
      <c r="T4" s="419"/>
      <c r="U4" s="419"/>
      <c r="V4" s="419"/>
      <c r="W4" s="419"/>
      <c r="X4" s="419"/>
      <c r="Y4" s="419"/>
      <c r="Z4" s="419"/>
      <c r="AA4" s="148"/>
      <c r="AB4" s="144"/>
      <c r="AC4" s="144"/>
    </row>
    <row r="5" spans="1:29" s="154" customFormat="1" x14ac:dyDescent="0.2">
      <c r="A5" s="150"/>
      <c r="B5" s="151">
        <v>1</v>
      </c>
      <c r="C5" s="151">
        <v>2</v>
      </c>
      <c r="D5" s="151">
        <v>3</v>
      </c>
      <c r="E5" s="151">
        <v>4</v>
      </c>
      <c r="F5" s="151">
        <v>5</v>
      </c>
      <c r="G5" s="151">
        <v>6</v>
      </c>
      <c r="H5" s="151">
        <v>7</v>
      </c>
      <c r="I5" s="151">
        <v>8</v>
      </c>
      <c r="J5" s="151">
        <v>9</v>
      </c>
      <c r="K5" s="151">
        <v>10</v>
      </c>
      <c r="L5" s="151">
        <v>11</v>
      </c>
      <c r="M5" s="151">
        <v>12</v>
      </c>
      <c r="N5" s="151">
        <v>13</v>
      </c>
      <c r="O5" s="151">
        <v>14</v>
      </c>
      <c r="P5" s="151">
        <v>15</v>
      </c>
      <c r="Q5" s="151">
        <v>16</v>
      </c>
      <c r="R5" s="151">
        <v>17</v>
      </c>
      <c r="S5" s="151">
        <v>18</v>
      </c>
      <c r="T5" s="151">
        <v>19</v>
      </c>
      <c r="U5" s="151">
        <v>20</v>
      </c>
      <c r="V5" s="151">
        <v>21</v>
      </c>
      <c r="W5" s="151">
        <v>22</v>
      </c>
      <c r="X5" s="151">
        <v>23</v>
      </c>
      <c r="Y5" s="151">
        <v>24</v>
      </c>
      <c r="Z5" s="151">
        <v>25</v>
      </c>
      <c r="AA5" s="152" t="s">
        <v>4</v>
      </c>
      <c r="AB5" s="153"/>
    </row>
    <row r="6" spans="1:29" ht="15" x14ac:dyDescent="0.25">
      <c r="A6" s="155" t="s">
        <v>7</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44"/>
      <c r="AC6" s="144"/>
    </row>
    <row r="7" spans="1:29" x14ac:dyDescent="0.2">
      <c r="A7" s="157" t="s">
        <v>124</v>
      </c>
      <c r="B7" s="158">
        <f>Inputs!B72*Inputs!B71*Acres</f>
        <v>0</v>
      </c>
      <c r="C7" s="158">
        <f>Inputs!C72*Inputs!C71*Acres</f>
        <v>375</v>
      </c>
      <c r="D7" s="158">
        <f>Inputs!D72*Inputs!D71*Acres</f>
        <v>1500</v>
      </c>
      <c r="E7" s="158">
        <f>Inputs!E72*Inputs!E71*Acres</f>
        <v>3750</v>
      </c>
      <c r="F7" s="158">
        <f>Inputs!F72*Inputs!F71*Acres</f>
        <v>8250</v>
      </c>
      <c r="G7" s="158">
        <f>Inputs!G72*Inputs!G71*Acres</f>
        <v>9000</v>
      </c>
      <c r="H7" s="158">
        <f>Inputs!H72*Inputs!H71*Acres</f>
        <v>11625</v>
      </c>
      <c r="I7" s="158">
        <f>Inputs!I72*Inputs!I71*Acres</f>
        <v>11625</v>
      </c>
      <c r="J7" s="158">
        <f>Inputs!J72*Inputs!J71*Acres</f>
        <v>11625</v>
      </c>
      <c r="K7" s="158">
        <f>Inputs!K72*Inputs!K71*Acres</f>
        <v>11625</v>
      </c>
      <c r="L7" s="158">
        <f>Inputs!L72*Inputs!L71*Acres</f>
        <v>11625</v>
      </c>
      <c r="M7" s="158">
        <f>Inputs!M72*Inputs!M71*Acres</f>
        <v>11625</v>
      </c>
      <c r="N7" s="158">
        <f>Inputs!N72*Inputs!N71*Acres</f>
        <v>11625</v>
      </c>
      <c r="O7" s="158">
        <f>Inputs!O72*Inputs!O71*Acres</f>
        <v>11625</v>
      </c>
      <c r="P7" s="158">
        <f>Inputs!P72*Inputs!P71*Acres</f>
        <v>11625</v>
      </c>
      <c r="Q7" s="158">
        <f>Inputs!Q72*Inputs!Q71*Acres</f>
        <v>11625</v>
      </c>
      <c r="R7" s="158">
        <f>Inputs!R72*Inputs!R71*Acres</f>
        <v>11625</v>
      </c>
      <c r="S7" s="158">
        <f>Inputs!S72*Inputs!S71*Acres</f>
        <v>11625</v>
      </c>
      <c r="T7" s="158">
        <f>Inputs!T72*Inputs!T71*Acres</f>
        <v>11625</v>
      </c>
      <c r="U7" s="158">
        <f>Inputs!U72*Inputs!U71*Acres</f>
        <v>11625</v>
      </c>
      <c r="V7" s="158">
        <f>Inputs!V72*Inputs!V71*Acres</f>
        <v>11625</v>
      </c>
      <c r="W7" s="158">
        <f>Inputs!W72*Inputs!W71*Acres</f>
        <v>11625</v>
      </c>
      <c r="X7" s="158">
        <f>Inputs!X72*Inputs!X71*Acres</f>
        <v>11625</v>
      </c>
      <c r="Y7" s="158">
        <f>Inputs!Y72*Inputs!Y71*Acres</f>
        <v>11625</v>
      </c>
      <c r="Z7" s="158">
        <f>Inputs!Z72*Inputs!Z71*Acres</f>
        <v>11625</v>
      </c>
      <c r="AA7" s="159">
        <f>SUM(B7:Z7)</f>
        <v>243750</v>
      </c>
      <c r="AB7" s="160"/>
      <c r="AC7" s="144"/>
    </row>
    <row r="8" spans="1:29" x14ac:dyDescent="0.2">
      <c r="A8" s="157" t="s">
        <v>125</v>
      </c>
      <c r="B8" s="161">
        <f t="shared" ref="B8:Z8" si="0">0*Acres</f>
        <v>0</v>
      </c>
      <c r="C8" s="161">
        <f t="shared" si="0"/>
        <v>0</v>
      </c>
      <c r="D8" s="161">
        <f t="shared" si="0"/>
        <v>0</v>
      </c>
      <c r="E8" s="161">
        <f t="shared" si="0"/>
        <v>0</v>
      </c>
      <c r="F8" s="161">
        <f t="shared" si="0"/>
        <v>0</v>
      </c>
      <c r="G8" s="161">
        <f t="shared" si="0"/>
        <v>0</v>
      </c>
      <c r="H8" s="161">
        <f t="shared" si="0"/>
        <v>0</v>
      </c>
      <c r="I8" s="161">
        <f t="shared" si="0"/>
        <v>0</v>
      </c>
      <c r="J8" s="161">
        <f t="shared" si="0"/>
        <v>0</v>
      </c>
      <c r="K8" s="161">
        <f t="shared" si="0"/>
        <v>0</v>
      </c>
      <c r="L8" s="161">
        <f t="shared" si="0"/>
        <v>0</v>
      </c>
      <c r="M8" s="161">
        <f t="shared" si="0"/>
        <v>0</v>
      </c>
      <c r="N8" s="161">
        <f t="shared" si="0"/>
        <v>0</v>
      </c>
      <c r="O8" s="161">
        <f t="shared" si="0"/>
        <v>0</v>
      </c>
      <c r="P8" s="161">
        <f t="shared" si="0"/>
        <v>0</v>
      </c>
      <c r="Q8" s="161">
        <f t="shared" si="0"/>
        <v>0</v>
      </c>
      <c r="R8" s="161">
        <f t="shared" si="0"/>
        <v>0</v>
      </c>
      <c r="S8" s="161">
        <f t="shared" si="0"/>
        <v>0</v>
      </c>
      <c r="T8" s="161">
        <f t="shared" si="0"/>
        <v>0</v>
      </c>
      <c r="U8" s="161">
        <f t="shared" si="0"/>
        <v>0</v>
      </c>
      <c r="V8" s="161">
        <f t="shared" si="0"/>
        <v>0</v>
      </c>
      <c r="W8" s="161">
        <f t="shared" si="0"/>
        <v>0</v>
      </c>
      <c r="X8" s="161">
        <f t="shared" si="0"/>
        <v>0</v>
      </c>
      <c r="Y8" s="161">
        <f t="shared" si="0"/>
        <v>0</v>
      </c>
      <c r="Z8" s="161">
        <f t="shared" si="0"/>
        <v>0</v>
      </c>
      <c r="AA8" s="159">
        <f>SUM(B8:Z8)</f>
        <v>0</v>
      </c>
      <c r="AB8" s="160"/>
      <c r="AC8" s="144"/>
    </row>
    <row r="9" spans="1:29" x14ac:dyDescent="0.2">
      <c r="A9" s="162" t="s">
        <v>13</v>
      </c>
      <c r="B9" s="161">
        <f t="shared" ref="B9:AA9" si="1">SUM(B7:B8)</f>
        <v>0</v>
      </c>
      <c r="C9" s="161">
        <f t="shared" si="1"/>
        <v>375</v>
      </c>
      <c r="D9" s="161">
        <f t="shared" si="1"/>
        <v>1500</v>
      </c>
      <c r="E9" s="161">
        <f t="shared" si="1"/>
        <v>3750</v>
      </c>
      <c r="F9" s="161">
        <f t="shared" si="1"/>
        <v>8250</v>
      </c>
      <c r="G9" s="161">
        <f t="shared" si="1"/>
        <v>9000</v>
      </c>
      <c r="H9" s="161">
        <f t="shared" si="1"/>
        <v>11625</v>
      </c>
      <c r="I9" s="161">
        <f t="shared" si="1"/>
        <v>11625</v>
      </c>
      <c r="J9" s="161">
        <f t="shared" si="1"/>
        <v>11625</v>
      </c>
      <c r="K9" s="161">
        <f t="shared" si="1"/>
        <v>11625</v>
      </c>
      <c r="L9" s="161">
        <f t="shared" si="1"/>
        <v>11625</v>
      </c>
      <c r="M9" s="161">
        <f t="shared" si="1"/>
        <v>11625</v>
      </c>
      <c r="N9" s="161">
        <f t="shared" si="1"/>
        <v>11625</v>
      </c>
      <c r="O9" s="161">
        <f t="shared" si="1"/>
        <v>11625</v>
      </c>
      <c r="P9" s="161">
        <f t="shared" si="1"/>
        <v>11625</v>
      </c>
      <c r="Q9" s="161">
        <f t="shared" si="1"/>
        <v>11625</v>
      </c>
      <c r="R9" s="161">
        <f t="shared" si="1"/>
        <v>11625</v>
      </c>
      <c r="S9" s="161">
        <f t="shared" si="1"/>
        <v>11625</v>
      </c>
      <c r="T9" s="161">
        <f t="shared" si="1"/>
        <v>11625</v>
      </c>
      <c r="U9" s="161">
        <f t="shared" si="1"/>
        <v>11625</v>
      </c>
      <c r="V9" s="161">
        <f t="shared" si="1"/>
        <v>11625</v>
      </c>
      <c r="W9" s="161">
        <f t="shared" si="1"/>
        <v>11625</v>
      </c>
      <c r="X9" s="161">
        <f t="shared" si="1"/>
        <v>11625</v>
      </c>
      <c r="Y9" s="161">
        <f t="shared" si="1"/>
        <v>11625</v>
      </c>
      <c r="Z9" s="161">
        <f t="shared" si="1"/>
        <v>11625</v>
      </c>
      <c r="AA9" s="163">
        <f t="shared" si="1"/>
        <v>243750</v>
      </c>
      <c r="AB9" s="160"/>
      <c r="AC9" s="144"/>
    </row>
    <row r="10" spans="1:29" x14ac:dyDescent="0.2">
      <c r="A10" s="157"/>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0"/>
      <c r="AC10" s="144"/>
    </row>
    <row r="11" spans="1:29" ht="15" x14ac:dyDescent="0.25">
      <c r="A11" s="155" t="s">
        <v>30</v>
      </c>
      <c r="B11" s="165"/>
      <c r="C11" s="165"/>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5"/>
      <c r="AB11" s="160"/>
      <c r="AC11" s="144"/>
    </row>
    <row r="12" spans="1:29" x14ac:dyDescent="0.2">
      <c r="A12" s="167" t="s">
        <v>57</v>
      </c>
      <c r="B12" s="168"/>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0"/>
      <c r="AC12" s="144"/>
    </row>
    <row r="13" spans="1:29" x14ac:dyDescent="0.2">
      <c r="A13" s="157" t="s">
        <v>126</v>
      </c>
      <c r="B13" s="170">
        <f>Inputs!B6*Acres</f>
        <v>1875</v>
      </c>
      <c r="C13" s="170">
        <f>Inputs!C6*Acres</f>
        <v>0</v>
      </c>
      <c r="D13" s="170">
        <f>Inputs!D6*Acres</f>
        <v>0</v>
      </c>
      <c r="E13" s="170">
        <f>Inputs!E6*Acres</f>
        <v>0</v>
      </c>
      <c r="F13" s="170">
        <f>Inputs!F6*Acres</f>
        <v>0</v>
      </c>
      <c r="G13" s="170">
        <f>Inputs!G6*Acres</f>
        <v>0</v>
      </c>
      <c r="H13" s="170">
        <f>Inputs!H6*Acres</f>
        <v>0</v>
      </c>
      <c r="I13" s="170">
        <f>Inputs!I6*Acres</f>
        <v>0</v>
      </c>
      <c r="J13" s="170">
        <f>Inputs!J6*Acres</f>
        <v>0</v>
      </c>
      <c r="K13" s="170">
        <f>Inputs!K6*Acres</f>
        <v>0</v>
      </c>
      <c r="L13" s="170">
        <f>Inputs!L6*Acres</f>
        <v>0</v>
      </c>
      <c r="M13" s="170">
        <f>Inputs!M6*Acres</f>
        <v>0</v>
      </c>
      <c r="N13" s="170">
        <f>Inputs!N6*Acres</f>
        <v>0</v>
      </c>
      <c r="O13" s="170">
        <f>Inputs!O6*Acres</f>
        <v>0</v>
      </c>
      <c r="P13" s="170">
        <f>Inputs!P6*Acres</f>
        <v>0</v>
      </c>
      <c r="Q13" s="170">
        <f>Inputs!Q6*Acres</f>
        <v>0</v>
      </c>
      <c r="R13" s="170">
        <f>Inputs!R6*Acres</f>
        <v>0</v>
      </c>
      <c r="S13" s="170">
        <f>Inputs!S6*Acres</f>
        <v>0</v>
      </c>
      <c r="T13" s="170">
        <f>Inputs!T6*Acres</f>
        <v>0</v>
      </c>
      <c r="U13" s="170">
        <f>Inputs!U6*Acres</f>
        <v>0</v>
      </c>
      <c r="V13" s="170">
        <f>Inputs!V6*Acres</f>
        <v>0</v>
      </c>
      <c r="W13" s="170">
        <f>Inputs!W6*Acres</f>
        <v>0</v>
      </c>
      <c r="X13" s="170">
        <f>Inputs!X6*Acres</f>
        <v>0</v>
      </c>
      <c r="Y13" s="170">
        <f>Inputs!Y6*Acres</f>
        <v>0</v>
      </c>
      <c r="Z13" s="170">
        <f>Inputs!Z6*Acres</f>
        <v>0</v>
      </c>
      <c r="AA13" s="171">
        <f>SUM(B13:Z13)</f>
        <v>1875</v>
      </c>
      <c r="AB13" s="160"/>
      <c r="AC13" s="144"/>
    </row>
    <row r="14" spans="1:29" x14ac:dyDescent="0.2">
      <c r="A14" s="172" t="s">
        <v>24</v>
      </c>
      <c r="B14" s="170">
        <f>Inputs!B7*Inputs!B8*Acres</f>
        <v>3776.5</v>
      </c>
      <c r="C14" s="170">
        <f>Inputs!C7*Inputs!C8*Acres</f>
        <v>188.5</v>
      </c>
      <c r="D14" s="170">
        <f>Inputs!D7*Inputs!D8*Acres</f>
        <v>0</v>
      </c>
      <c r="E14" s="170">
        <f>Inputs!E7*Inputs!E8*Acres</f>
        <v>0</v>
      </c>
      <c r="F14" s="170">
        <f>Inputs!F7*Inputs!F8*Acres</f>
        <v>0</v>
      </c>
      <c r="G14" s="170">
        <f>Inputs!G7*Inputs!G8*Acres</f>
        <v>0</v>
      </c>
      <c r="H14" s="170">
        <f>Inputs!H7*Inputs!H8*Acres</f>
        <v>0</v>
      </c>
      <c r="I14" s="170">
        <f>Inputs!I7*Inputs!I8*Acres</f>
        <v>0</v>
      </c>
      <c r="J14" s="170">
        <f>Inputs!J7*Inputs!J8*Acres</f>
        <v>0</v>
      </c>
      <c r="K14" s="170">
        <f>Inputs!K7*Inputs!K8*Acres</f>
        <v>0</v>
      </c>
      <c r="L14" s="170">
        <f>Inputs!L7*Inputs!L8*Acres</f>
        <v>0</v>
      </c>
      <c r="M14" s="170">
        <f>Inputs!M7*Inputs!M8*Acres</f>
        <v>0</v>
      </c>
      <c r="N14" s="170">
        <f>Inputs!N7*Inputs!N8*Acres</f>
        <v>0</v>
      </c>
      <c r="O14" s="170">
        <f>Inputs!O7*Inputs!O8*Acres</f>
        <v>0</v>
      </c>
      <c r="P14" s="170">
        <f>Inputs!P7*Inputs!P8*Acres</f>
        <v>0</v>
      </c>
      <c r="Q14" s="170">
        <f>Inputs!Q7*Inputs!Q8*Acres</f>
        <v>0</v>
      </c>
      <c r="R14" s="170">
        <f>Inputs!R7*Inputs!R8*Acres</f>
        <v>0</v>
      </c>
      <c r="S14" s="170">
        <f>Inputs!S7*Inputs!S8*Acres</f>
        <v>0</v>
      </c>
      <c r="T14" s="170">
        <f>Inputs!T7*Inputs!T8*Acres</f>
        <v>0</v>
      </c>
      <c r="U14" s="170">
        <f>Inputs!U7*Inputs!U8*Acres</f>
        <v>0</v>
      </c>
      <c r="V14" s="170">
        <f>Inputs!V7*Inputs!V8*Acres</f>
        <v>0</v>
      </c>
      <c r="W14" s="170">
        <f>Inputs!W7*Inputs!W8*Acres</f>
        <v>0</v>
      </c>
      <c r="X14" s="170">
        <f>Inputs!X7*Inputs!X8*Acres</f>
        <v>0</v>
      </c>
      <c r="Y14" s="170">
        <f>Inputs!Y7*Inputs!Y8*Acres</f>
        <v>0</v>
      </c>
      <c r="Z14" s="170">
        <f>Inputs!Z7*Inputs!Z8*Acres</f>
        <v>0</v>
      </c>
      <c r="AA14" s="171">
        <f t="shared" ref="AA14:AA55" si="2">SUM(B14:Z14)</f>
        <v>3965</v>
      </c>
      <c r="AB14" s="160"/>
      <c r="AC14" s="144"/>
    </row>
    <row r="15" spans="1:29" x14ac:dyDescent="0.2">
      <c r="A15" s="172" t="s">
        <v>8</v>
      </c>
      <c r="B15" s="170">
        <f>Inputs!B9*Inputs!B10*Acres</f>
        <v>123</v>
      </c>
      <c r="C15" s="170">
        <f>Inputs!C9*Inputs!C10*Acres</f>
        <v>0</v>
      </c>
      <c r="D15" s="170">
        <f>Inputs!D9*Inputs!D10*Acres</f>
        <v>0</v>
      </c>
      <c r="E15" s="170">
        <f>Inputs!E9*Inputs!E10*Acres</f>
        <v>0</v>
      </c>
      <c r="F15" s="170">
        <f>Inputs!F9*Inputs!F10*Acres</f>
        <v>0</v>
      </c>
      <c r="G15" s="170">
        <f>Inputs!G9*Inputs!G10*Acres</f>
        <v>0</v>
      </c>
      <c r="H15" s="170">
        <f>Inputs!H9*Inputs!H10*Acres</f>
        <v>0</v>
      </c>
      <c r="I15" s="170">
        <f>Inputs!I9*Inputs!I10*Acres</f>
        <v>0</v>
      </c>
      <c r="J15" s="170">
        <f>Inputs!J9*Inputs!J10*Acres</f>
        <v>0</v>
      </c>
      <c r="K15" s="170">
        <f>Inputs!K9*Inputs!K10*Acres</f>
        <v>0</v>
      </c>
      <c r="L15" s="170">
        <f>Inputs!L9*Inputs!L10*Acres</f>
        <v>0</v>
      </c>
      <c r="M15" s="170">
        <f>Inputs!M9*Inputs!M10*Acres</f>
        <v>0</v>
      </c>
      <c r="N15" s="170">
        <f>Inputs!N9*Inputs!N10*Acres</f>
        <v>0</v>
      </c>
      <c r="O15" s="170">
        <f>Inputs!O9*Inputs!O10*Acres</f>
        <v>0</v>
      </c>
      <c r="P15" s="170">
        <f>Inputs!P9*Inputs!P10*Acres</f>
        <v>0</v>
      </c>
      <c r="Q15" s="170">
        <f>Inputs!Q9*Inputs!Q10*Acres</f>
        <v>0</v>
      </c>
      <c r="R15" s="170">
        <f>Inputs!R9*Inputs!R10*Acres</f>
        <v>0</v>
      </c>
      <c r="S15" s="170">
        <f>Inputs!S9*Inputs!S10*Acres</f>
        <v>0</v>
      </c>
      <c r="T15" s="170">
        <f>Inputs!T9*Inputs!T10*Acres</f>
        <v>0</v>
      </c>
      <c r="U15" s="170">
        <f>Inputs!U9*Inputs!U10*Acres</f>
        <v>0</v>
      </c>
      <c r="V15" s="170">
        <f>Inputs!V9*Inputs!V10*Acres</f>
        <v>0</v>
      </c>
      <c r="W15" s="170">
        <f>Inputs!W9*Inputs!W10*Acres</f>
        <v>0</v>
      </c>
      <c r="X15" s="170">
        <f>Inputs!X9*Inputs!X10*Acres</f>
        <v>0</v>
      </c>
      <c r="Y15" s="170">
        <f>Inputs!Y9*Inputs!Y10*Acres</f>
        <v>0</v>
      </c>
      <c r="Z15" s="170">
        <f>Inputs!Z9*Inputs!Z10*Acres</f>
        <v>0</v>
      </c>
      <c r="AA15" s="171">
        <f t="shared" si="2"/>
        <v>123</v>
      </c>
      <c r="AB15" s="160"/>
      <c r="AC15" s="144"/>
    </row>
    <row r="16" spans="1:29" x14ac:dyDescent="0.2">
      <c r="A16" s="172" t="s">
        <v>9</v>
      </c>
      <c r="B16" s="173">
        <f>Inputs!B11*Inputs!B12*Acres</f>
        <v>88</v>
      </c>
      <c r="C16" s="173">
        <f>Inputs!C11*Inputs!C12*Acres</f>
        <v>0</v>
      </c>
      <c r="D16" s="173">
        <f>Inputs!D11*Inputs!D12*Acres</f>
        <v>0</v>
      </c>
      <c r="E16" s="173">
        <f>Inputs!E11*Inputs!E12*Acres</f>
        <v>0</v>
      </c>
      <c r="F16" s="173">
        <f>Inputs!F11*Inputs!F12*Acres</f>
        <v>0</v>
      </c>
      <c r="G16" s="173">
        <f>Inputs!G11*Inputs!G12*Acres</f>
        <v>0</v>
      </c>
      <c r="H16" s="173">
        <f>Inputs!H11*Inputs!H12*Acres</f>
        <v>0</v>
      </c>
      <c r="I16" s="173">
        <f>Inputs!I11*Inputs!I12*Acres</f>
        <v>0</v>
      </c>
      <c r="J16" s="173">
        <f>Inputs!J11*Inputs!J12*Acres</f>
        <v>0</v>
      </c>
      <c r="K16" s="173">
        <f>Inputs!K11*Inputs!K12*Acres</f>
        <v>0</v>
      </c>
      <c r="L16" s="173">
        <f>Inputs!L11*Inputs!L12*Acres</f>
        <v>0</v>
      </c>
      <c r="M16" s="173">
        <f>Inputs!M11*Inputs!M12*Acres</f>
        <v>0</v>
      </c>
      <c r="N16" s="173">
        <f>Inputs!N11*Inputs!N12*Acres</f>
        <v>0</v>
      </c>
      <c r="O16" s="173">
        <f>Inputs!O11*Inputs!O12*Acres</f>
        <v>0</v>
      </c>
      <c r="P16" s="173">
        <f>Inputs!P11*Inputs!P12*Acres</f>
        <v>0</v>
      </c>
      <c r="Q16" s="173">
        <f>Inputs!Q11*Inputs!Q12*Acres</f>
        <v>0</v>
      </c>
      <c r="R16" s="173">
        <f>Inputs!R11*Inputs!R12*Acres</f>
        <v>0</v>
      </c>
      <c r="S16" s="173">
        <f>Inputs!S11*Inputs!S12*Acres</f>
        <v>0</v>
      </c>
      <c r="T16" s="173">
        <f>Inputs!T11*Inputs!T12*Acres</f>
        <v>0</v>
      </c>
      <c r="U16" s="173">
        <f>Inputs!U11*Inputs!U12*Acres</f>
        <v>0</v>
      </c>
      <c r="V16" s="173">
        <f>Inputs!V11*Inputs!V12*Acres</f>
        <v>0</v>
      </c>
      <c r="W16" s="173">
        <f>Inputs!W11*Inputs!W12*Acres</f>
        <v>0</v>
      </c>
      <c r="X16" s="173">
        <f>Inputs!X11*Inputs!X12*Acres</f>
        <v>0</v>
      </c>
      <c r="Y16" s="173">
        <f>Inputs!Y11*Inputs!Y12*Acres</f>
        <v>0</v>
      </c>
      <c r="Z16" s="173">
        <f>Inputs!Z11*Inputs!Z12*Acres</f>
        <v>0</v>
      </c>
      <c r="AA16" s="171">
        <f t="shared" si="2"/>
        <v>88</v>
      </c>
      <c r="AB16" s="160"/>
      <c r="AC16" s="144"/>
    </row>
    <row r="17" spans="1:29" x14ac:dyDescent="0.2">
      <c r="A17" s="172" t="s">
        <v>127</v>
      </c>
      <c r="B17" s="173">
        <f>Inputs!B13*Acres</f>
        <v>213.26</v>
      </c>
      <c r="C17" s="173">
        <f>Inputs!C13*Acres</f>
        <v>10.663</v>
      </c>
      <c r="D17" s="173">
        <f>Inputs!D13*Acres</f>
        <v>0</v>
      </c>
      <c r="E17" s="173">
        <f>Inputs!E13*Acres</f>
        <v>0</v>
      </c>
      <c r="F17" s="173">
        <f>Inputs!F13*Acres</f>
        <v>0</v>
      </c>
      <c r="G17" s="173">
        <f>Inputs!G13*Acres</f>
        <v>0</v>
      </c>
      <c r="H17" s="173">
        <f>Inputs!H13*Acres</f>
        <v>0</v>
      </c>
      <c r="I17" s="173">
        <f>Inputs!I13*Acres</f>
        <v>0</v>
      </c>
      <c r="J17" s="173">
        <f>Inputs!J13*Acres</f>
        <v>0</v>
      </c>
      <c r="K17" s="173">
        <f>Inputs!K13*Acres</f>
        <v>0</v>
      </c>
      <c r="L17" s="173">
        <f>Inputs!L13*Acres</f>
        <v>0</v>
      </c>
      <c r="M17" s="173">
        <f>Inputs!M13*Acres</f>
        <v>0</v>
      </c>
      <c r="N17" s="173">
        <f>Inputs!N13*Acres</f>
        <v>0</v>
      </c>
      <c r="O17" s="173">
        <f>Inputs!O13*Acres</f>
        <v>0</v>
      </c>
      <c r="P17" s="173">
        <f>Inputs!P13*Acres</f>
        <v>0</v>
      </c>
      <c r="Q17" s="173">
        <f>Inputs!Q13*Acres</f>
        <v>0</v>
      </c>
      <c r="R17" s="173">
        <f>Inputs!R13*Acres</f>
        <v>0</v>
      </c>
      <c r="S17" s="173">
        <f>Inputs!S13*Acres</f>
        <v>0</v>
      </c>
      <c r="T17" s="173">
        <f>Inputs!T13*Acres</f>
        <v>0</v>
      </c>
      <c r="U17" s="173">
        <f>Inputs!U13*Acres</f>
        <v>0</v>
      </c>
      <c r="V17" s="173">
        <f>Inputs!V13*Acres</f>
        <v>0</v>
      </c>
      <c r="W17" s="173">
        <f>Inputs!W13*Acres</f>
        <v>0</v>
      </c>
      <c r="X17" s="173">
        <f>Inputs!X13*Acres</f>
        <v>0</v>
      </c>
      <c r="Y17" s="173">
        <f>Inputs!Y13*Acres</f>
        <v>0</v>
      </c>
      <c r="Z17" s="173">
        <f>Inputs!Z13*Acres</f>
        <v>0</v>
      </c>
      <c r="AA17" s="171">
        <f t="shared" si="2"/>
        <v>223.923</v>
      </c>
      <c r="AB17" s="160"/>
      <c r="AC17" s="144"/>
    </row>
    <row r="18" spans="1:29" x14ac:dyDescent="0.2">
      <c r="A18" s="172" t="s">
        <v>128</v>
      </c>
      <c r="B18" s="173">
        <f>Inputs!B14*Acres</f>
        <v>37</v>
      </c>
      <c r="C18" s="173">
        <f>Inputs!C14*Acres</f>
        <v>0</v>
      </c>
      <c r="D18" s="173">
        <f>Inputs!D14*Acres</f>
        <v>0</v>
      </c>
      <c r="E18" s="173">
        <f>Inputs!E14*Acres</f>
        <v>0</v>
      </c>
      <c r="F18" s="173">
        <f>Inputs!F14*Acres</f>
        <v>0</v>
      </c>
      <c r="G18" s="173">
        <f>Inputs!G14*Acres</f>
        <v>0</v>
      </c>
      <c r="H18" s="173">
        <f>Inputs!H14*Acres</f>
        <v>0</v>
      </c>
      <c r="I18" s="173">
        <f>Inputs!I14*Acres</f>
        <v>0</v>
      </c>
      <c r="J18" s="173">
        <f>Inputs!J14*Acres</f>
        <v>0</v>
      </c>
      <c r="K18" s="173">
        <f>Inputs!K14*Acres</f>
        <v>0</v>
      </c>
      <c r="L18" s="173">
        <f>Inputs!L14*Acres</f>
        <v>0</v>
      </c>
      <c r="M18" s="173">
        <f>Inputs!M14*Acres</f>
        <v>0</v>
      </c>
      <c r="N18" s="173">
        <f>Inputs!N14*Acres</f>
        <v>0</v>
      </c>
      <c r="O18" s="173">
        <f>Inputs!O14*Acres</f>
        <v>0</v>
      </c>
      <c r="P18" s="173">
        <f>Inputs!P14*Acres</f>
        <v>0</v>
      </c>
      <c r="Q18" s="173">
        <f>Inputs!Q14*Acres</f>
        <v>0</v>
      </c>
      <c r="R18" s="173">
        <f>Inputs!R14*Acres</f>
        <v>0</v>
      </c>
      <c r="S18" s="173">
        <f>Inputs!S14*Acres</f>
        <v>0</v>
      </c>
      <c r="T18" s="173">
        <f>Inputs!T14*Acres</f>
        <v>0</v>
      </c>
      <c r="U18" s="173">
        <f>Inputs!U14*Acres</f>
        <v>0</v>
      </c>
      <c r="V18" s="173">
        <f>Inputs!V14*Acres</f>
        <v>0</v>
      </c>
      <c r="W18" s="173">
        <f>Inputs!W14*Acres</f>
        <v>0</v>
      </c>
      <c r="X18" s="173">
        <f>Inputs!X14*Acres</f>
        <v>0</v>
      </c>
      <c r="Y18" s="173">
        <f>Inputs!Y14*Acres</f>
        <v>0</v>
      </c>
      <c r="Z18" s="173">
        <f>Inputs!Z14*Acres</f>
        <v>0</v>
      </c>
      <c r="AA18" s="171">
        <f t="shared" si="2"/>
        <v>37</v>
      </c>
      <c r="AB18" s="160"/>
      <c r="AC18" s="144"/>
    </row>
    <row r="19" spans="1:29" x14ac:dyDescent="0.2">
      <c r="A19" s="157"/>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5"/>
      <c r="AB19" s="160"/>
      <c r="AC19" s="144"/>
    </row>
    <row r="20" spans="1:29" x14ac:dyDescent="0.2">
      <c r="A20" s="176" t="s">
        <v>20</v>
      </c>
      <c r="B20" s="177"/>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5"/>
      <c r="AB20" s="160"/>
      <c r="AC20" s="144"/>
    </row>
    <row r="21" spans="1:29" x14ac:dyDescent="0.2">
      <c r="A21" s="179" t="s">
        <v>10</v>
      </c>
      <c r="B21" s="180">
        <f>Inputs!B17*Inputs!B18*Acres</f>
        <v>30</v>
      </c>
      <c r="C21" s="180">
        <f>Inputs!C17*Inputs!C18*Acres</f>
        <v>30</v>
      </c>
      <c r="D21" s="180">
        <f>Inputs!D17*Inputs!D18*Acres</f>
        <v>30</v>
      </c>
      <c r="E21" s="180">
        <f>Inputs!E17*Inputs!E18*Acres</f>
        <v>30</v>
      </c>
      <c r="F21" s="180">
        <f>Inputs!F17*Inputs!F18*Acres</f>
        <v>30</v>
      </c>
      <c r="G21" s="180">
        <f>Inputs!G17*Inputs!G18*Acres</f>
        <v>30</v>
      </c>
      <c r="H21" s="180">
        <f>Inputs!H17*Inputs!H18*Acres</f>
        <v>30</v>
      </c>
      <c r="I21" s="180">
        <f>Inputs!I17*Inputs!I18*Acres</f>
        <v>30</v>
      </c>
      <c r="J21" s="180">
        <f>Inputs!J17*Inputs!J18*Acres</f>
        <v>30</v>
      </c>
      <c r="K21" s="180">
        <f>Inputs!K17*Inputs!K18*Acres</f>
        <v>30</v>
      </c>
      <c r="L21" s="180">
        <f>Inputs!L17*Inputs!L18*Acres</f>
        <v>30</v>
      </c>
      <c r="M21" s="180">
        <f>Inputs!M17*Inputs!M18*Acres</f>
        <v>30</v>
      </c>
      <c r="N21" s="180">
        <f>Inputs!N17*Inputs!N18*Acres</f>
        <v>30</v>
      </c>
      <c r="O21" s="180">
        <f>Inputs!O17*Inputs!O18*Acres</f>
        <v>30</v>
      </c>
      <c r="P21" s="180">
        <f>Inputs!P17*Inputs!P18*Acres</f>
        <v>30</v>
      </c>
      <c r="Q21" s="180">
        <f>Inputs!Q17*Inputs!Q18*Acres</f>
        <v>30</v>
      </c>
      <c r="R21" s="180">
        <f>Inputs!R17*Inputs!R18*Acres</f>
        <v>30</v>
      </c>
      <c r="S21" s="180">
        <f>Inputs!S17*Inputs!S18*Acres</f>
        <v>30</v>
      </c>
      <c r="T21" s="180">
        <f>Inputs!T17*Inputs!T18*Acres</f>
        <v>30</v>
      </c>
      <c r="U21" s="180">
        <f>Inputs!U17*Inputs!U18*Acres</f>
        <v>30</v>
      </c>
      <c r="V21" s="180">
        <f>Inputs!V17*Inputs!V18*Acres</f>
        <v>30</v>
      </c>
      <c r="W21" s="180">
        <f>Inputs!W17*Inputs!W18*Acres</f>
        <v>30</v>
      </c>
      <c r="X21" s="180">
        <f>Inputs!X17*Inputs!X18*Acres</f>
        <v>30</v>
      </c>
      <c r="Y21" s="180">
        <f>Inputs!Y17*Inputs!Y18*Acres</f>
        <v>30</v>
      </c>
      <c r="Z21" s="180">
        <f>Inputs!Z17*Inputs!Z18*Acres</f>
        <v>30</v>
      </c>
      <c r="AA21" s="171">
        <f t="shared" si="2"/>
        <v>750</v>
      </c>
      <c r="AB21" s="160"/>
      <c r="AC21" s="144"/>
    </row>
    <row r="22" spans="1:29" x14ac:dyDescent="0.2">
      <c r="A22" s="179" t="s">
        <v>129</v>
      </c>
      <c r="B22" s="180">
        <f>Inputs!B19*Inputs!B20*Acres</f>
        <v>172</v>
      </c>
      <c r="C22" s="180">
        <f>Inputs!C19*Inputs!C20*Acres</f>
        <v>172</v>
      </c>
      <c r="D22" s="180">
        <f>Inputs!D19*Inputs!D20*Acres</f>
        <v>172</v>
      </c>
      <c r="E22" s="180">
        <f>Inputs!E19*Inputs!E20*Acres</f>
        <v>172</v>
      </c>
      <c r="F22" s="180">
        <f>Inputs!F19*Inputs!F20*Acres</f>
        <v>301</v>
      </c>
      <c r="G22" s="180">
        <f>Inputs!G19*Inputs!G20*Acres</f>
        <v>301</v>
      </c>
      <c r="H22" s="180">
        <f>Inputs!H19*Inputs!H20*Acres</f>
        <v>301</v>
      </c>
      <c r="I22" s="180">
        <f>Inputs!I19*Inputs!I20*Acres</f>
        <v>301</v>
      </c>
      <c r="J22" s="180">
        <f>Inputs!J19*Inputs!J20*Acres</f>
        <v>301</v>
      </c>
      <c r="K22" s="180">
        <f>Inputs!K19*Inputs!K20*Acres</f>
        <v>301</v>
      </c>
      <c r="L22" s="180">
        <f>Inputs!L19*Inputs!L20*Acres</f>
        <v>301</v>
      </c>
      <c r="M22" s="180">
        <f>Inputs!M19*Inputs!M20*Acres</f>
        <v>301</v>
      </c>
      <c r="N22" s="180">
        <f>Inputs!N19*Inputs!N20*Acres</f>
        <v>301</v>
      </c>
      <c r="O22" s="180">
        <f>Inputs!O19*Inputs!O20*Acres</f>
        <v>301</v>
      </c>
      <c r="P22" s="180">
        <f>Inputs!P19*Inputs!P20*Acres</f>
        <v>301</v>
      </c>
      <c r="Q22" s="180">
        <f>Inputs!Q19*Inputs!Q20*Acres</f>
        <v>301</v>
      </c>
      <c r="R22" s="180">
        <f>Inputs!R19*Inputs!R20*Acres</f>
        <v>301</v>
      </c>
      <c r="S22" s="180">
        <f>Inputs!S19*Inputs!S20*Acres</f>
        <v>301</v>
      </c>
      <c r="T22" s="180">
        <f>Inputs!T19*Inputs!T20*Acres</f>
        <v>301</v>
      </c>
      <c r="U22" s="180">
        <f>Inputs!U19*Inputs!U20*Acres</f>
        <v>301</v>
      </c>
      <c r="V22" s="180">
        <f>Inputs!V19*Inputs!V20*Acres</f>
        <v>301</v>
      </c>
      <c r="W22" s="180">
        <f>Inputs!W19*Inputs!W20*Acres</f>
        <v>301</v>
      </c>
      <c r="X22" s="180">
        <f>Inputs!X19*Inputs!X20*Acres</f>
        <v>301</v>
      </c>
      <c r="Y22" s="180">
        <f>Inputs!Y19*Inputs!Y20*Acres</f>
        <v>301</v>
      </c>
      <c r="Z22" s="180">
        <f>Inputs!Z19*Inputs!Z20*Acres</f>
        <v>301</v>
      </c>
      <c r="AA22" s="171">
        <f t="shared" si="2"/>
        <v>7009</v>
      </c>
      <c r="AB22" s="160"/>
      <c r="AC22" s="144"/>
    </row>
    <row r="23" spans="1:29" x14ac:dyDescent="0.2">
      <c r="A23" s="179" t="s">
        <v>130</v>
      </c>
      <c r="B23" s="180">
        <f>Inputs!B21*Inputs!B22*Acres</f>
        <v>132</v>
      </c>
      <c r="C23" s="180">
        <f>Inputs!C21*Inputs!C22*Acres</f>
        <v>132</v>
      </c>
      <c r="D23" s="180">
        <f>Inputs!D21*Inputs!D22*Acres</f>
        <v>132</v>
      </c>
      <c r="E23" s="180">
        <f>Inputs!E21*Inputs!E22*Acres</f>
        <v>132</v>
      </c>
      <c r="F23" s="180">
        <f>Inputs!F21*Inputs!F22*Acres</f>
        <v>264</v>
      </c>
      <c r="G23" s="180">
        <f>Inputs!G21*Inputs!G22*Acres</f>
        <v>264</v>
      </c>
      <c r="H23" s="180">
        <f>Inputs!H21*Inputs!H22*Acres</f>
        <v>264</v>
      </c>
      <c r="I23" s="180">
        <f>Inputs!I21*Inputs!I22*Acres</f>
        <v>264</v>
      </c>
      <c r="J23" s="180">
        <f>Inputs!J21*Inputs!J22*Acres</f>
        <v>264</v>
      </c>
      <c r="K23" s="180">
        <f>Inputs!K21*Inputs!K22*Acres</f>
        <v>264</v>
      </c>
      <c r="L23" s="180">
        <f>Inputs!L21*Inputs!L22*Acres</f>
        <v>264</v>
      </c>
      <c r="M23" s="180">
        <f>Inputs!M21*Inputs!M22*Acres</f>
        <v>264</v>
      </c>
      <c r="N23" s="180">
        <f>Inputs!N21*Inputs!N22*Acres</f>
        <v>264</v>
      </c>
      <c r="O23" s="180">
        <f>Inputs!O21*Inputs!O22*Acres</f>
        <v>264</v>
      </c>
      <c r="P23" s="180">
        <f>Inputs!P21*Inputs!P22*Acres</f>
        <v>264</v>
      </c>
      <c r="Q23" s="180">
        <f>Inputs!Q21*Inputs!Q22*Acres</f>
        <v>264</v>
      </c>
      <c r="R23" s="180">
        <f>Inputs!R21*Inputs!R22*Acres</f>
        <v>264</v>
      </c>
      <c r="S23" s="180">
        <f>Inputs!S21*Inputs!S22*Acres</f>
        <v>264</v>
      </c>
      <c r="T23" s="180">
        <f>Inputs!T21*Inputs!T22*Acres</f>
        <v>264</v>
      </c>
      <c r="U23" s="180">
        <f>Inputs!U21*Inputs!U22*Acres</f>
        <v>264</v>
      </c>
      <c r="V23" s="180">
        <f>Inputs!V21*Inputs!V22*Acres</f>
        <v>264</v>
      </c>
      <c r="W23" s="180">
        <f>Inputs!W21*Inputs!W22*Acres</f>
        <v>264</v>
      </c>
      <c r="X23" s="180">
        <f>Inputs!X21*Inputs!X22*Acres</f>
        <v>264</v>
      </c>
      <c r="Y23" s="180">
        <f>Inputs!Y21*Inputs!Y22*Acres</f>
        <v>264</v>
      </c>
      <c r="Z23" s="180">
        <f>Inputs!Z21*Inputs!Z22*Acres</f>
        <v>264</v>
      </c>
      <c r="AA23" s="171">
        <f t="shared" si="2"/>
        <v>6072</v>
      </c>
      <c r="AB23" s="160"/>
      <c r="AC23" s="144"/>
    </row>
    <row r="24" spans="1:29" x14ac:dyDescent="0.2">
      <c r="A24" s="179" t="s">
        <v>31</v>
      </c>
      <c r="B24" s="180">
        <f>Inputs!B23*Inputs!B24*Acres</f>
        <v>0</v>
      </c>
      <c r="C24" s="180">
        <f>Inputs!C23*Inputs!C24*Acres</f>
        <v>0</v>
      </c>
      <c r="D24" s="180">
        <f>Inputs!D23*Inputs!D24*Acres</f>
        <v>0</v>
      </c>
      <c r="E24" s="180">
        <f>Inputs!E23*Inputs!E24*Acres</f>
        <v>140</v>
      </c>
      <c r="F24" s="180">
        <f>Inputs!F23*Inputs!F24*Acres</f>
        <v>140</v>
      </c>
      <c r="G24" s="180">
        <f>Inputs!G23*Inputs!G24*Acres</f>
        <v>140</v>
      </c>
      <c r="H24" s="180">
        <f>Inputs!H23*Inputs!H24*Acres</f>
        <v>140</v>
      </c>
      <c r="I24" s="180">
        <f>Inputs!I23*Inputs!I24*Acres</f>
        <v>140</v>
      </c>
      <c r="J24" s="180">
        <f>Inputs!J23*Inputs!J24*Acres</f>
        <v>140</v>
      </c>
      <c r="K24" s="180">
        <f>Inputs!K23*Inputs!K24*Acres</f>
        <v>140</v>
      </c>
      <c r="L24" s="180">
        <f>Inputs!L23*Inputs!L24*Acres</f>
        <v>140</v>
      </c>
      <c r="M24" s="180">
        <f>Inputs!M23*Inputs!M24*Acres</f>
        <v>140</v>
      </c>
      <c r="N24" s="180">
        <f>Inputs!N23*Inputs!N24*Acres</f>
        <v>140</v>
      </c>
      <c r="O24" s="180">
        <f>Inputs!O23*Inputs!O24*Acres</f>
        <v>140</v>
      </c>
      <c r="P24" s="180">
        <f>Inputs!P23*Inputs!P24*Acres</f>
        <v>140</v>
      </c>
      <c r="Q24" s="180">
        <f>Inputs!Q23*Inputs!Q24*Acres</f>
        <v>140</v>
      </c>
      <c r="R24" s="180">
        <f>Inputs!R23*Inputs!R24*Acres</f>
        <v>140</v>
      </c>
      <c r="S24" s="180">
        <f>Inputs!S23*Inputs!S24*Acres</f>
        <v>140</v>
      </c>
      <c r="T24" s="180">
        <f>Inputs!T23*Inputs!T24*Acres</f>
        <v>140</v>
      </c>
      <c r="U24" s="180">
        <f>Inputs!U23*Inputs!U24*Acres</f>
        <v>140</v>
      </c>
      <c r="V24" s="180">
        <f>Inputs!V23*Inputs!V24*Acres</f>
        <v>140</v>
      </c>
      <c r="W24" s="180">
        <f>Inputs!W23*Inputs!W24*Acres</f>
        <v>140</v>
      </c>
      <c r="X24" s="180">
        <f>Inputs!X23*Inputs!X24*Acres</f>
        <v>140</v>
      </c>
      <c r="Y24" s="180">
        <f>Inputs!Y23*Inputs!Y24*Acres</f>
        <v>140</v>
      </c>
      <c r="Z24" s="180">
        <f>Inputs!Z23*Inputs!Z24*Acres</f>
        <v>140</v>
      </c>
      <c r="AA24" s="171">
        <f t="shared" si="2"/>
        <v>3080</v>
      </c>
      <c r="AB24" s="160"/>
      <c r="AC24" s="144"/>
    </row>
    <row r="25" spans="1:29" x14ac:dyDescent="0.2">
      <c r="A25" s="179" t="s">
        <v>131</v>
      </c>
      <c r="B25" s="180">
        <f>Inputs!B25*Inputs!B26*Acres</f>
        <v>40</v>
      </c>
      <c r="C25" s="180">
        <f>Inputs!C25*Inputs!C26*Acres</f>
        <v>40</v>
      </c>
      <c r="D25" s="180">
        <f>Inputs!D25*Inputs!D26*Acres</f>
        <v>40</v>
      </c>
      <c r="E25" s="180">
        <f>Inputs!E25*Inputs!E26*Acres</f>
        <v>40</v>
      </c>
      <c r="F25" s="180">
        <f>Inputs!F25*Inputs!F26*Acres</f>
        <v>40</v>
      </c>
      <c r="G25" s="180">
        <f>Inputs!G25*Inputs!G26*Acres</f>
        <v>40</v>
      </c>
      <c r="H25" s="180">
        <f>Inputs!H25*Inputs!H26*Acres</f>
        <v>40</v>
      </c>
      <c r="I25" s="180">
        <f>Inputs!I25*Inputs!I26*Acres</f>
        <v>40</v>
      </c>
      <c r="J25" s="180">
        <f>Inputs!J25*Inputs!J26*Acres</f>
        <v>40</v>
      </c>
      <c r="K25" s="180">
        <f>Inputs!K25*Inputs!K26*Acres</f>
        <v>40</v>
      </c>
      <c r="L25" s="180">
        <f>Inputs!L25*Inputs!L26*Acres</f>
        <v>40</v>
      </c>
      <c r="M25" s="180">
        <f>Inputs!M25*Inputs!M26*Acres</f>
        <v>40</v>
      </c>
      <c r="N25" s="180">
        <f>Inputs!N25*Inputs!N26*Acres</f>
        <v>40</v>
      </c>
      <c r="O25" s="180">
        <f>Inputs!O25*Inputs!O26*Acres</f>
        <v>40</v>
      </c>
      <c r="P25" s="180">
        <f>Inputs!P25*Inputs!P26*Acres</f>
        <v>40</v>
      </c>
      <c r="Q25" s="180">
        <f>Inputs!Q25*Inputs!Q26*Acres</f>
        <v>40</v>
      </c>
      <c r="R25" s="180">
        <f>Inputs!R25*Inputs!R26*Acres</f>
        <v>40</v>
      </c>
      <c r="S25" s="180">
        <f>Inputs!S25*Inputs!S26*Acres</f>
        <v>40</v>
      </c>
      <c r="T25" s="180">
        <f>Inputs!T25*Inputs!T26*Acres</f>
        <v>40</v>
      </c>
      <c r="U25" s="180">
        <f>Inputs!U25*Inputs!U26*Acres</f>
        <v>40</v>
      </c>
      <c r="V25" s="180">
        <f>Inputs!V25*Inputs!V26*Acres</f>
        <v>40</v>
      </c>
      <c r="W25" s="180">
        <f>Inputs!W25*Inputs!W26*Acres</f>
        <v>40</v>
      </c>
      <c r="X25" s="180">
        <f>Inputs!X25*Inputs!X26*Acres</f>
        <v>40</v>
      </c>
      <c r="Y25" s="180">
        <f>Inputs!Y25*Inputs!Y26*Acres</f>
        <v>40</v>
      </c>
      <c r="Z25" s="180">
        <f>Inputs!Z25*Inputs!Z26*Acres</f>
        <v>40</v>
      </c>
      <c r="AA25" s="171">
        <f t="shared" si="2"/>
        <v>1000</v>
      </c>
      <c r="AB25" s="160"/>
      <c r="AC25" s="144"/>
    </row>
    <row r="26" spans="1:29" x14ac:dyDescent="0.2">
      <c r="A26" s="179" t="s">
        <v>132</v>
      </c>
      <c r="B26" s="180">
        <f>Inputs!B27*Inputs!B28*Acres</f>
        <v>91.56</v>
      </c>
      <c r="C26" s="180">
        <f>Inputs!C27*Inputs!C28*Acres</f>
        <v>91.56</v>
      </c>
      <c r="D26" s="180">
        <f>Inputs!D27*Inputs!D28*Acres</f>
        <v>91.56</v>
      </c>
      <c r="E26" s="180">
        <f>Inputs!E27*Inputs!E28*Acres</f>
        <v>91.56</v>
      </c>
      <c r="F26" s="180">
        <f>Inputs!F27*Inputs!F28*Acres</f>
        <v>137.34</v>
      </c>
      <c r="G26" s="180">
        <f>Inputs!G27*Inputs!G28*Acres</f>
        <v>137.34</v>
      </c>
      <c r="H26" s="180">
        <f>Inputs!H27*Inputs!H28*Acres</f>
        <v>137.34</v>
      </c>
      <c r="I26" s="180">
        <f>Inputs!I27*Inputs!I28*Acres</f>
        <v>137.34</v>
      </c>
      <c r="J26" s="180">
        <f>Inputs!J27*Inputs!J28*Acres</f>
        <v>137.34</v>
      </c>
      <c r="K26" s="180">
        <f>Inputs!K27*Inputs!K28*Acres</f>
        <v>137.34</v>
      </c>
      <c r="L26" s="180">
        <f>Inputs!L27*Inputs!L28*Acres</f>
        <v>137.34</v>
      </c>
      <c r="M26" s="180">
        <f>Inputs!M27*Inputs!M28*Acres</f>
        <v>137.34</v>
      </c>
      <c r="N26" s="180">
        <f>Inputs!N27*Inputs!N28*Acres</f>
        <v>137.34</v>
      </c>
      <c r="O26" s="180">
        <f>Inputs!O27*Inputs!O28*Acres</f>
        <v>137.34</v>
      </c>
      <c r="P26" s="180">
        <f>Inputs!P27*Inputs!P28*Acres</f>
        <v>137.34</v>
      </c>
      <c r="Q26" s="180">
        <f>Inputs!Q27*Inputs!Q28*Acres</f>
        <v>137.34</v>
      </c>
      <c r="R26" s="180">
        <f>Inputs!R27*Inputs!R28*Acres</f>
        <v>137.34</v>
      </c>
      <c r="S26" s="180">
        <f>Inputs!S27*Inputs!S28*Acres</f>
        <v>137.34</v>
      </c>
      <c r="T26" s="180">
        <f>Inputs!T27*Inputs!T28*Acres</f>
        <v>137.34</v>
      </c>
      <c r="U26" s="180">
        <f>Inputs!U27*Inputs!U28*Acres</f>
        <v>137.34</v>
      </c>
      <c r="V26" s="180">
        <f>Inputs!V27*Inputs!V28*Acres</f>
        <v>137.34</v>
      </c>
      <c r="W26" s="180">
        <f>Inputs!W27*Inputs!W28*Acres</f>
        <v>137.34</v>
      </c>
      <c r="X26" s="180">
        <f>Inputs!X27*Inputs!X28*Acres</f>
        <v>137.34</v>
      </c>
      <c r="Y26" s="180">
        <f>Inputs!Y27*Inputs!Y28*Acres</f>
        <v>137.34</v>
      </c>
      <c r="Z26" s="180">
        <f>Inputs!Z27*Inputs!Z28*Acres</f>
        <v>137.34</v>
      </c>
      <c r="AA26" s="171">
        <f t="shared" si="2"/>
        <v>3250.3800000000006</v>
      </c>
      <c r="AB26" s="160"/>
      <c r="AC26" s="144"/>
    </row>
    <row r="27" spans="1:29" x14ac:dyDescent="0.2">
      <c r="A27" s="181"/>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5"/>
      <c r="AB27" s="160"/>
      <c r="AC27" s="144"/>
    </row>
    <row r="28" spans="1:29" x14ac:dyDescent="0.2">
      <c r="A28" s="176" t="s">
        <v>1</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5"/>
      <c r="AB28" s="160"/>
      <c r="AC28" s="144"/>
    </row>
    <row r="29" spans="1:29" x14ac:dyDescent="0.2">
      <c r="A29" s="179" t="s">
        <v>133</v>
      </c>
      <c r="B29" s="180">
        <f>Inputs!B31*Acres</f>
        <v>946</v>
      </c>
      <c r="C29" s="180">
        <f>Inputs!C31*Acres</f>
        <v>946</v>
      </c>
      <c r="D29" s="180">
        <f>Inputs!D31*Acres</f>
        <v>946</v>
      </c>
      <c r="E29" s="180">
        <f>Inputs!E31*Acres</f>
        <v>1135</v>
      </c>
      <c r="F29" s="180">
        <f>Inputs!F31*Acres</f>
        <v>1419</v>
      </c>
      <c r="G29" s="180">
        <f>Inputs!G31*Acres</f>
        <v>1324</v>
      </c>
      <c r="H29" s="180">
        <f>Inputs!H31*Acres</f>
        <v>1892</v>
      </c>
      <c r="I29" s="180">
        <f>Inputs!I31*Acres</f>
        <v>1892</v>
      </c>
      <c r="J29" s="180">
        <f>Inputs!J31*Acres</f>
        <v>1892</v>
      </c>
      <c r="K29" s="180">
        <f>Inputs!K31*Acres</f>
        <v>1892</v>
      </c>
      <c r="L29" s="180">
        <f>Inputs!L31*Acres</f>
        <v>1892</v>
      </c>
      <c r="M29" s="180">
        <f>Inputs!M31*Acres</f>
        <v>1892</v>
      </c>
      <c r="N29" s="180">
        <f>Inputs!N31*Acres</f>
        <v>1892</v>
      </c>
      <c r="O29" s="180">
        <f>Inputs!O31*Acres</f>
        <v>1892</v>
      </c>
      <c r="P29" s="180">
        <f>Inputs!P31*Acres</f>
        <v>1892</v>
      </c>
      <c r="Q29" s="180">
        <f>Inputs!Q31*Acres</f>
        <v>1892</v>
      </c>
      <c r="R29" s="180">
        <f>Inputs!R31*Acres</f>
        <v>1892</v>
      </c>
      <c r="S29" s="180">
        <f>Inputs!S31*Acres</f>
        <v>1892</v>
      </c>
      <c r="T29" s="180">
        <f>Inputs!T31*Acres</f>
        <v>1892</v>
      </c>
      <c r="U29" s="180">
        <f>Inputs!U31*Acres</f>
        <v>1892</v>
      </c>
      <c r="V29" s="180">
        <f>Inputs!V31*Acres</f>
        <v>1892</v>
      </c>
      <c r="W29" s="180">
        <f>Inputs!W31*Acres</f>
        <v>1892</v>
      </c>
      <c r="X29" s="180">
        <f>Inputs!X31*Acres</f>
        <v>1892</v>
      </c>
      <c r="Y29" s="180">
        <f>Inputs!Y31*Acres</f>
        <v>1892</v>
      </c>
      <c r="Z29" s="180">
        <f>Inputs!Z31*Acres</f>
        <v>1892</v>
      </c>
      <c r="AA29" s="171">
        <f t="shared" si="2"/>
        <v>42664</v>
      </c>
      <c r="AB29" s="160"/>
      <c r="AC29" s="144"/>
    </row>
    <row r="30" spans="1:29" x14ac:dyDescent="0.2">
      <c r="A30" s="179" t="s">
        <v>134</v>
      </c>
      <c r="B30" s="180">
        <f>Inputs!B32*Acres</f>
        <v>0</v>
      </c>
      <c r="C30" s="180">
        <f>Inputs!C32*Acres</f>
        <v>0</v>
      </c>
      <c r="D30" s="180">
        <f>Inputs!D32*Acres</f>
        <v>0</v>
      </c>
      <c r="E30" s="180">
        <f>Inputs!E32*Acres</f>
        <v>0</v>
      </c>
      <c r="F30" s="180">
        <f>Inputs!F32*Acres</f>
        <v>0</v>
      </c>
      <c r="G30" s="180">
        <f>Inputs!G32*Acres</f>
        <v>0</v>
      </c>
      <c r="H30" s="180">
        <f>Inputs!H32*Acres</f>
        <v>0</v>
      </c>
      <c r="I30" s="180">
        <f>Inputs!I32*Acres</f>
        <v>0</v>
      </c>
      <c r="J30" s="180">
        <f>Inputs!J32*Acres</f>
        <v>0</v>
      </c>
      <c r="K30" s="180">
        <f>Inputs!K32*Acres</f>
        <v>0</v>
      </c>
      <c r="L30" s="180">
        <f>Inputs!L32*Acres</f>
        <v>0</v>
      </c>
      <c r="M30" s="180">
        <f>Inputs!M32*Acres</f>
        <v>0</v>
      </c>
      <c r="N30" s="180">
        <f>Inputs!N32*Acres</f>
        <v>0</v>
      </c>
      <c r="O30" s="180">
        <f>Inputs!O32*Acres</f>
        <v>0</v>
      </c>
      <c r="P30" s="180">
        <f>Inputs!P32*Acres</f>
        <v>0</v>
      </c>
      <c r="Q30" s="180">
        <f>Inputs!Q32*Acres</f>
        <v>0</v>
      </c>
      <c r="R30" s="180">
        <f>Inputs!R32*Acres</f>
        <v>0</v>
      </c>
      <c r="S30" s="180">
        <f>Inputs!S32*Acres</f>
        <v>0</v>
      </c>
      <c r="T30" s="180">
        <f>Inputs!T32*Acres</f>
        <v>0</v>
      </c>
      <c r="U30" s="180">
        <f>Inputs!U32*Acres</f>
        <v>0</v>
      </c>
      <c r="V30" s="180">
        <f>Inputs!V32*Acres</f>
        <v>0</v>
      </c>
      <c r="W30" s="180">
        <f>Inputs!W32*Acres</f>
        <v>0</v>
      </c>
      <c r="X30" s="180">
        <f>Inputs!X32*Acres</f>
        <v>0</v>
      </c>
      <c r="Y30" s="180">
        <f>Inputs!Y32*Acres</f>
        <v>0</v>
      </c>
      <c r="Z30" s="180">
        <f>Inputs!Z32*Acres</f>
        <v>0</v>
      </c>
      <c r="AA30" s="171">
        <f t="shared" si="2"/>
        <v>0</v>
      </c>
      <c r="AB30" s="160"/>
      <c r="AC30" s="144"/>
    </row>
    <row r="31" spans="1:29" x14ac:dyDescent="0.2">
      <c r="A31" s="179" t="s">
        <v>135</v>
      </c>
      <c r="B31" s="180">
        <f>Inputs!B33*Acres</f>
        <v>230</v>
      </c>
      <c r="C31" s="180">
        <f>Inputs!C33*Acres</f>
        <v>230</v>
      </c>
      <c r="D31" s="180">
        <f>Inputs!D33*Acres</f>
        <v>230</v>
      </c>
      <c r="E31" s="180">
        <f>Inputs!E33*Acres</f>
        <v>230</v>
      </c>
      <c r="F31" s="180">
        <f>Inputs!F33*Acres</f>
        <v>230</v>
      </c>
      <c r="G31" s="180">
        <f>Inputs!G33*Acres</f>
        <v>230</v>
      </c>
      <c r="H31" s="180">
        <f>Inputs!H33*Acres</f>
        <v>230</v>
      </c>
      <c r="I31" s="180">
        <f>Inputs!I33*Acres</f>
        <v>230</v>
      </c>
      <c r="J31" s="180">
        <f>Inputs!J33*Acres</f>
        <v>230</v>
      </c>
      <c r="K31" s="180">
        <f>Inputs!K33*Acres</f>
        <v>230</v>
      </c>
      <c r="L31" s="180">
        <f>Inputs!L33*Acres</f>
        <v>230</v>
      </c>
      <c r="M31" s="180">
        <f>Inputs!M33*Acres</f>
        <v>230</v>
      </c>
      <c r="N31" s="180">
        <f>Inputs!N33*Acres</f>
        <v>230</v>
      </c>
      <c r="O31" s="180">
        <f>Inputs!O33*Acres</f>
        <v>230</v>
      </c>
      <c r="P31" s="180">
        <f>Inputs!P33*Acres</f>
        <v>230</v>
      </c>
      <c r="Q31" s="180">
        <f>Inputs!Q33*Acres</f>
        <v>230</v>
      </c>
      <c r="R31" s="180">
        <f>Inputs!R33*Acres</f>
        <v>230</v>
      </c>
      <c r="S31" s="180">
        <f>Inputs!S33*Acres</f>
        <v>230</v>
      </c>
      <c r="T31" s="180">
        <f>Inputs!T33*Acres</f>
        <v>230</v>
      </c>
      <c r="U31" s="180">
        <f>Inputs!U33*Acres</f>
        <v>230</v>
      </c>
      <c r="V31" s="180">
        <f>Inputs!V33*Acres</f>
        <v>230</v>
      </c>
      <c r="W31" s="180">
        <f>Inputs!W33*Acres</f>
        <v>230</v>
      </c>
      <c r="X31" s="180">
        <f>Inputs!X33*Acres</f>
        <v>230</v>
      </c>
      <c r="Y31" s="180">
        <f>Inputs!Y33*Acres</f>
        <v>230</v>
      </c>
      <c r="Z31" s="180">
        <f>Inputs!Z33*Acres</f>
        <v>230</v>
      </c>
      <c r="AA31" s="171">
        <f t="shared" si="2"/>
        <v>5750</v>
      </c>
      <c r="AB31" s="160"/>
      <c r="AC31" s="144"/>
    </row>
    <row r="32" spans="1:29" x14ac:dyDescent="0.2">
      <c r="A32" s="15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5"/>
      <c r="AB32" s="160"/>
      <c r="AC32" s="144"/>
    </row>
    <row r="33" spans="1:29" x14ac:dyDescent="0.2">
      <c r="A33" s="162" t="s">
        <v>0</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5"/>
      <c r="AB33" s="160"/>
      <c r="AC33" s="144"/>
    </row>
    <row r="34" spans="1:29" x14ac:dyDescent="0.2">
      <c r="A34" s="157" t="s">
        <v>136</v>
      </c>
      <c r="B34" s="180">
        <f>Inputs!B36*Inputs!B37*Acres</f>
        <v>489.44</v>
      </c>
      <c r="C34" s="180">
        <f>Inputs!C36*Inputs!C37*Acres</f>
        <v>0</v>
      </c>
      <c r="D34" s="180">
        <f>Inputs!D36*Inputs!D37*Acres</f>
        <v>0</v>
      </c>
      <c r="E34" s="180">
        <f>Inputs!E36*Inputs!E37*Acres</f>
        <v>0</v>
      </c>
      <c r="F34" s="180">
        <f>Inputs!F36*Inputs!F37*Acres</f>
        <v>0</v>
      </c>
      <c r="G34" s="180">
        <f>Inputs!G36*Inputs!G37*Acres</f>
        <v>0</v>
      </c>
      <c r="H34" s="180">
        <f>Inputs!H36*Inputs!H37*Acres</f>
        <v>0</v>
      </c>
      <c r="I34" s="180">
        <f>Inputs!I36*Inputs!I37*Acres</f>
        <v>0</v>
      </c>
      <c r="J34" s="180">
        <f>Inputs!J36*Inputs!J37*Acres</f>
        <v>0</v>
      </c>
      <c r="K34" s="180">
        <f>Inputs!K36*Inputs!K37*Acres</f>
        <v>0</v>
      </c>
      <c r="L34" s="180">
        <f>Inputs!L36*Inputs!L37*Acres</f>
        <v>0</v>
      </c>
      <c r="M34" s="180">
        <f>Inputs!M36*Inputs!M37*Acres</f>
        <v>0</v>
      </c>
      <c r="N34" s="180">
        <f>Inputs!N36*Inputs!N37*Acres</f>
        <v>0</v>
      </c>
      <c r="O34" s="180">
        <f>Inputs!O36*Inputs!O37*Acres</f>
        <v>0</v>
      </c>
      <c r="P34" s="180">
        <f>Inputs!P36*Inputs!P37*Acres</f>
        <v>0</v>
      </c>
      <c r="Q34" s="180">
        <f>Inputs!Q36*Inputs!Q37*Acres</f>
        <v>0</v>
      </c>
      <c r="R34" s="180">
        <f>Inputs!R36*Inputs!R37*Acres</f>
        <v>0</v>
      </c>
      <c r="S34" s="180">
        <f>Inputs!S36*Inputs!S37*Acres</f>
        <v>0</v>
      </c>
      <c r="T34" s="180">
        <f>Inputs!T36*Inputs!T37*Acres</f>
        <v>0</v>
      </c>
      <c r="U34" s="180">
        <f>Inputs!U36*Inputs!U37*Acres</f>
        <v>0</v>
      </c>
      <c r="V34" s="180">
        <f>Inputs!V36*Inputs!V37*Acres</f>
        <v>0</v>
      </c>
      <c r="W34" s="180">
        <f>Inputs!W36*Inputs!W37*Acres</f>
        <v>0</v>
      </c>
      <c r="X34" s="180">
        <f>Inputs!X36*Inputs!X37*Acres</f>
        <v>0</v>
      </c>
      <c r="Y34" s="180">
        <f>Inputs!Y36*Inputs!Y37*Acres</f>
        <v>0</v>
      </c>
      <c r="Z34" s="180">
        <f>Inputs!Z36*Inputs!Z37*Acres</f>
        <v>0</v>
      </c>
      <c r="AA34" s="171">
        <f t="shared" si="2"/>
        <v>489.44</v>
      </c>
      <c r="AB34" s="160"/>
      <c r="AC34" s="144"/>
    </row>
    <row r="35" spans="1:29" x14ac:dyDescent="0.2">
      <c r="A35" s="157" t="s">
        <v>137</v>
      </c>
      <c r="B35" s="180">
        <f>Inputs!B38*Inputs!B39*Acres</f>
        <v>938</v>
      </c>
      <c r="C35" s="180">
        <f>Inputs!C38*Inputs!C39*Acres</f>
        <v>0</v>
      </c>
      <c r="D35" s="180">
        <f>Inputs!D38*Inputs!D39*Acres</f>
        <v>0</v>
      </c>
      <c r="E35" s="180">
        <f>Inputs!E38*Inputs!E39*Acres</f>
        <v>0</v>
      </c>
      <c r="F35" s="180">
        <f>Inputs!F38*Inputs!F39*Acres</f>
        <v>0</v>
      </c>
      <c r="G35" s="180">
        <f>Inputs!G38*Inputs!G39*Acres</f>
        <v>0</v>
      </c>
      <c r="H35" s="180">
        <f>Inputs!H38*Inputs!H39*Acres</f>
        <v>0</v>
      </c>
      <c r="I35" s="180">
        <f>Inputs!I38*Inputs!I39*Acres</f>
        <v>0</v>
      </c>
      <c r="J35" s="180">
        <f>Inputs!J38*Inputs!J39*Acres</f>
        <v>0</v>
      </c>
      <c r="K35" s="180">
        <f>Inputs!K38*Inputs!K39*Acres</f>
        <v>0</v>
      </c>
      <c r="L35" s="180">
        <f>Inputs!L38*Inputs!L39*Acres</f>
        <v>0</v>
      </c>
      <c r="M35" s="180">
        <f>Inputs!M38*Inputs!M39*Acres</f>
        <v>0</v>
      </c>
      <c r="N35" s="180">
        <f>Inputs!N38*Inputs!N39*Acres</f>
        <v>0</v>
      </c>
      <c r="O35" s="180">
        <f>Inputs!O38*Inputs!O39*Acres</f>
        <v>0</v>
      </c>
      <c r="P35" s="180">
        <f>Inputs!P38*Inputs!P39*Acres</f>
        <v>0</v>
      </c>
      <c r="Q35" s="180">
        <f>Inputs!Q38*Inputs!Q39*Acres</f>
        <v>0</v>
      </c>
      <c r="R35" s="180">
        <f>Inputs!R38*Inputs!R39*Acres</f>
        <v>0</v>
      </c>
      <c r="S35" s="180">
        <f>Inputs!S38*Inputs!S39*Acres</f>
        <v>0</v>
      </c>
      <c r="T35" s="180">
        <f>Inputs!T38*Inputs!T39*Acres</f>
        <v>0</v>
      </c>
      <c r="U35" s="180">
        <f>Inputs!U38*Inputs!U39*Acres</f>
        <v>0</v>
      </c>
      <c r="V35" s="180">
        <f>Inputs!V38*Inputs!V39*Acres</f>
        <v>0</v>
      </c>
      <c r="W35" s="180">
        <f>Inputs!W38*Inputs!W39*Acres</f>
        <v>0</v>
      </c>
      <c r="X35" s="180">
        <f>Inputs!X38*Inputs!X39*Acres</f>
        <v>0</v>
      </c>
      <c r="Y35" s="180">
        <f>Inputs!Y38*Inputs!Y39*Acres</f>
        <v>0</v>
      </c>
      <c r="Z35" s="180">
        <f>Inputs!Z38*Inputs!Z39*Acres</f>
        <v>0</v>
      </c>
      <c r="AA35" s="171">
        <f t="shared" si="2"/>
        <v>938</v>
      </c>
      <c r="AB35" s="160"/>
      <c r="AC35" s="144"/>
    </row>
    <row r="36" spans="1:29" x14ac:dyDescent="0.2">
      <c r="A36" s="157" t="s">
        <v>11</v>
      </c>
      <c r="B36" s="180">
        <f>Inputs!B40*Inputs!B41*Acres</f>
        <v>139.392</v>
      </c>
      <c r="C36" s="180">
        <f>Inputs!C40*Inputs!C41*Acres</f>
        <v>0</v>
      </c>
      <c r="D36" s="180">
        <f>Inputs!D40*Inputs!D41*Acres</f>
        <v>0</v>
      </c>
      <c r="E36" s="180">
        <f>Inputs!E40*Inputs!E41*Acres</f>
        <v>0</v>
      </c>
      <c r="F36" s="180">
        <f>Inputs!F40*Inputs!F41*Acres</f>
        <v>0</v>
      </c>
      <c r="G36" s="180">
        <f>Inputs!G40*Inputs!G41*Acres</f>
        <v>0</v>
      </c>
      <c r="H36" s="180">
        <f>Inputs!H40*Inputs!H41*Acres</f>
        <v>0</v>
      </c>
      <c r="I36" s="180">
        <f>Inputs!I40*Inputs!I41*Acres</f>
        <v>0</v>
      </c>
      <c r="J36" s="180">
        <f>Inputs!J40*Inputs!J41*Acres</f>
        <v>0</v>
      </c>
      <c r="K36" s="180">
        <f>Inputs!K40*Inputs!K41*Acres</f>
        <v>0</v>
      </c>
      <c r="L36" s="180">
        <f>Inputs!L40*Inputs!L41*Acres</f>
        <v>0</v>
      </c>
      <c r="M36" s="180">
        <f>Inputs!M40*Inputs!M41*Acres</f>
        <v>0</v>
      </c>
      <c r="N36" s="180">
        <f>Inputs!N40*Inputs!N41*Acres</f>
        <v>0</v>
      </c>
      <c r="O36" s="180">
        <f>Inputs!O40*Inputs!O41*Acres</f>
        <v>0</v>
      </c>
      <c r="P36" s="180">
        <f>Inputs!P40*Inputs!P41*Acres</f>
        <v>0</v>
      </c>
      <c r="Q36" s="180">
        <f>Inputs!Q40*Inputs!Q41*Acres</f>
        <v>0</v>
      </c>
      <c r="R36" s="180">
        <f>Inputs!R40*Inputs!R41*Acres</f>
        <v>0</v>
      </c>
      <c r="S36" s="180">
        <f>Inputs!S40*Inputs!S41*Acres</f>
        <v>0</v>
      </c>
      <c r="T36" s="180">
        <f>Inputs!T40*Inputs!T41*Acres</f>
        <v>0</v>
      </c>
      <c r="U36" s="180">
        <f>Inputs!U40*Inputs!U41*Acres</f>
        <v>0</v>
      </c>
      <c r="V36" s="180">
        <f>Inputs!V40*Inputs!V41*Acres</f>
        <v>0</v>
      </c>
      <c r="W36" s="180">
        <f>Inputs!W40*Inputs!W41*Acres</f>
        <v>0</v>
      </c>
      <c r="X36" s="180">
        <f>Inputs!X40*Inputs!X41*Acres</f>
        <v>0</v>
      </c>
      <c r="Y36" s="180">
        <f>Inputs!Y40*Inputs!Y41*Acres</f>
        <v>0</v>
      </c>
      <c r="Z36" s="180">
        <f>Inputs!Z40*Inputs!Z41*Acres</f>
        <v>0</v>
      </c>
      <c r="AA36" s="171">
        <f t="shared" si="2"/>
        <v>139.392</v>
      </c>
      <c r="AB36" s="160"/>
      <c r="AC36" s="144"/>
    </row>
    <row r="37" spans="1:29" x14ac:dyDescent="0.2">
      <c r="A37" s="179" t="s">
        <v>138</v>
      </c>
      <c r="B37" s="180">
        <f>Inputs!B42*Inputs!B43*Acres</f>
        <v>840</v>
      </c>
      <c r="C37" s="180">
        <f>Inputs!C42*Inputs!C43*Acres</f>
        <v>0</v>
      </c>
      <c r="D37" s="180">
        <f>Inputs!D42*Inputs!D43*Acres</f>
        <v>0</v>
      </c>
      <c r="E37" s="180">
        <f>Inputs!E42*Inputs!E43*Acres</f>
        <v>0</v>
      </c>
      <c r="F37" s="180">
        <f>Inputs!F42*Inputs!F43*Acres</f>
        <v>0</v>
      </c>
      <c r="G37" s="180">
        <f>Inputs!G42*Inputs!G43*Acres</f>
        <v>0</v>
      </c>
      <c r="H37" s="180">
        <f>Inputs!H42*Inputs!H43*Acres</f>
        <v>0</v>
      </c>
      <c r="I37" s="180">
        <f>Inputs!I42*Inputs!I43*Acres</f>
        <v>0</v>
      </c>
      <c r="J37" s="180">
        <f>Inputs!J42*Inputs!J43*Acres</f>
        <v>0</v>
      </c>
      <c r="K37" s="180">
        <f>Inputs!K42*Inputs!K43*Acres</f>
        <v>0</v>
      </c>
      <c r="L37" s="180">
        <f>Inputs!L42*Inputs!L43*Acres</f>
        <v>0</v>
      </c>
      <c r="M37" s="180">
        <f>Inputs!M42*Inputs!M43*Acres</f>
        <v>0</v>
      </c>
      <c r="N37" s="180">
        <f>Inputs!N42*Inputs!N43*Acres</f>
        <v>0</v>
      </c>
      <c r="O37" s="180">
        <f>Inputs!O42*Inputs!O43*Acres</f>
        <v>0</v>
      </c>
      <c r="P37" s="180">
        <f>Inputs!P42*Inputs!P43*Acres</f>
        <v>0</v>
      </c>
      <c r="Q37" s="180">
        <f>Inputs!Q42*Inputs!Q43*Acres</f>
        <v>0</v>
      </c>
      <c r="R37" s="180">
        <f>Inputs!R42*Inputs!R43*Acres</f>
        <v>0</v>
      </c>
      <c r="S37" s="180">
        <f>Inputs!S42*Inputs!S43*Acres</f>
        <v>0</v>
      </c>
      <c r="T37" s="180">
        <f>Inputs!T42*Inputs!T43*Acres</f>
        <v>0</v>
      </c>
      <c r="U37" s="180">
        <f>Inputs!U42*Inputs!U43*Acres</f>
        <v>0</v>
      </c>
      <c r="V37" s="180">
        <f>Inputs!V42*Inputs!V43*Acres</f>
        <v>0</v>
      </c>
      <c r="W37" s="180">
        <f>Inputs!W42*Inputs!W43*Acres</f>
        <v>0</v>
      </c>
      <c r="X37" s="180">
        <f>Inputs!X42*Inputs!X43*Acres</f>
        <v>0</v>
      </c>
      <c r="Y37" s="180">
        <f>Inputs!Y42*Inputs!Y43*Acres</f>
        <v>0</v>
      </c>
      <c r="Z37" s="180">
        <f>Inputs!Z42*Inputs!Z43*Acres</f>
        <v>0</v>
      </c>
      <c r="AA37" s="171">
        <f t="shared" si="2"/>
        <v>840</v>
      </c>
      <c r="AB37" s="160"/>
      <c r="AC37" s="144"/>
    </row>
    <row r="38" spans="1:29" x14ac:dyDescent="0.2">
      <c r="A38" s="179" t="s">
        <v>139</v>
      </c>
      <c r="B38" s="180">
        <f>Inputs!B44*Inputs!B45*Acres</f>
        <v>2219.42</v>
      </c>
      <c r="C38" s="180">
        <f>Inputs!C44*Inputs!C45*Acres</f>
        <v>0</v>
      </c>
      <c r="D38" s="180">
        <f>Inputs!D44*Inputs!D45*Acres</f>
        <v>0</v>
      </c>
      <c r="E38" s="180">
        <f>Inputs!E44*Inputs!E45*Acres</f>
        <v>0</v>
      </c>
      <c r="F38" s="180">
        <f>Inputs!F44*Inputs!F45*Acres</f>
        <v>0</v>
      </c>
      <c r="G38" s="180">
        <f>Inputs!G44*Inputs!G45*Acres</f>
        <v>0</v>
      </c>
      <c r="H38" s="180">
        <f>Inputs!H44*Inputs!H45*Acres</f>
        <v>0</v>
      </c>
      <c r="I38" s="180">
        <f>Inputs!I44*Inputs!I45*Acres</f>
        <v>0</v>
      </c>
      <c r="J38" s="180">
        <f>Inputs!J44*Inputs!J45*Acres</f>
        <v>0</v>
      </c>
      <c r="K38" s="180">
        <f>Inputs!K44*Inputs!K45*Acres</f>
        <v>0</v>
      </c>
      <c r="L38" s="180">
        <f>Inputs!L44*Inputs!L45*Acres</f>
        <v>0</v>
      </c>
      <c r="M38" s="180">
        <f>Inputs!M44*Inputs!M45*Acres</f>
        <v>0</v>
      </c>
      <c r="N38" s="180">
        <f>Inputs!N44*Inputs!N45*Acres</f>
        <v>0</v>
      </c>
      <c r="O38" s="180">
        <f>Inputs!O44*Inputs!O45*Acres</f>
        <v>0</v>
      </c>
      <c r="P38" s="180">
        <f>Inputs!P44*Inputs!P45*Acres</f>
        <v>0</v>
      </c>
      <c r="Q38" s="180">
        <f>Inputs!Q44*Inputs!Q45*Acres</f>
        <v>0</v>
      </c>
      <c r="R38" s="180">
        <f>Inputs!R44*Inputs!R45*Acres</f>
        <v>0</v>
      </c>
      <c r="S38" s="180">
        <f>Inputs!S44*Inputs!S45*Acres</f>
        <v>0</v>
      </c>
      <c r="T38" s="180">
        <f>Inputs!T44*Inputs!T45*Acres</f>
        <v>0</v>
      </c>
      <c r="U38" s="180">
        <f>Inputs!U44*Inputs!U45*Acres</f>
        <v>0</v>
      </c>
      <c r="V38" s="180">
        <f>Inputs!V44*Inputs!V45*Acres</f>
        <v>0</v>
      </c>
      <c r="W38" s="180">
        <f>Inputs!W44*Inputs!W45*Acres</f>
        <v>0</v>
      </c>
      <c r="X38" s="180">
        <f>Inputs!X44*Inputs!X45*Acres</f>
        <v>0</v>
      </c>
      <c r="Y38" s="180">
        <f>Inputs!Y44*Inputs!Y45*Acres</f>
        <v>0</v>
      </c>
      <c r="Z38" s="180">
        <f>Inputs!Z44*Inputs!Z45*Acres</f>
        <v>0</v>
      </c>
      <c r="AA38" s="171">
        <f t="shared" si="2"/>
        <v>2219.42</v>
      </c>
      <c r="AB38" s="160"/>
      <c r="AC38" s="144"/>
    </row>
    <row r="39" spans="1:29" x14ac:dyDescent="0.2">
      <c r="A39" s="179" t="s">
        <v>140</v>
      </c>
      <c r="B39" s="180">
        <f>Inputs!B46*Inputs!B47*Acres</f>
        <v>156.87</v>
      </c>
      <c r="C39" s="180">
        <f>Inputs!C46*Inputs!C47*Acres</f>
        <v>7.83</v>
      </c>
      <c r="D39" s="180">
        <f>Inputs!D46*Inputs!D47*Acres</f>
        <v>0</v>
      </c>
      <c r="E39" s="180">
        <f>Inputs!E46*Inputs!E47*Acres</f>
        <v>0</v>
      </c>
      <c r="F39" s="180">
        <f>Inputs!F46*Inputs!F47*Acres</f>
        <v>0</v>
      </c>
      <c r="G39" s="180">
        <f>Inputs!G46*Inputs!G47*Acres</f>
        <v>0</v>
      </c>
      <c r="H39" s="180">
        <f>Inputs!H46*Inputs!H47*Acres</f>
        <v>0</v>
      </c>
      <c r="I39" s="180">
        <f>Inputs!I46*Inputs!I47*Acres</f>
        <v>0</v>
      </c>
      <c r="J39" s="180">
        <f>Inputs!J46*Inputs!J47*Acres</f>
        <v>0</v>
      </c>
      <c r="K39" s="180">
        <f>Inputs!K46*Inputs!K47*Acres</f>
        <v>0</v>
      </c>
      <c r="L39" s="180">
        <f>Inputs!L46*Inputs!L47*Acres</f>
        <v>0</v>
      </c>
      <c r="M39" s="180">
        <f>Inputs!M46*Inputs!M47*Acres</f>
        <v>0</v>
      </c>
      <c r="N39" s="180">
        <f>Inputs!N46*Inputs!N47*Acres</f>
        <v>0</v>
      </c>
      <c r="O39" s="180">
        <f>Inputs!O46*Inputs!O47*Acres</f>
        <v>0</v>
      </c>
      <c r="P39" s="180">
        <f>Inputs!P46*Inputs!P47*Acres</f>
        <v>0</v>
      </c>
      <c r="Q39" s="180">
        <f>Inputs!Q46*Inputs!Q47*Acres</f>
        <v>0</v>
      </c>
      <c r="R39" s="180">
        <f>Inputs!R46*Inputs!R47*Acres</f>
        <v>0</v>
      </c>
      <c r="S39" s="180">
        <f>Inputs!S46*Inputs!S47*Acres</f>
        <v>0</v>
      </c>
      <c r="T39" s="180">
        <f>Inputs!T46*Inputs!T47*Acres</f>
        <v>0</v>
      </c>
      <c r="U39" s="180">
        <f>Inputs!U46*Inputs!U47*Acres</f>
        <v>0</v>
      </c>
      <c r="V39" s="180">
        <f>Inputs!V46*Inputs!V47*Acres</f>
        <v>0</v>
      </c>
      <c r="W39" s="180">
        <f>Inputs!W46*Inputs!W47*Acres</f>
        <v>0</v>
      </c>
      <c r="X39" s="180">
        <f>Inputs!X46*Inputs!X47*Acres</f>
        <v>0</v>
      </c>
      <c r="Y39" s="180">
        <f>Inputs!Y46*Inputs!Y47*Acres</f>
        <v>0</v>
      </c>
      <c r="Z39" s="180">
        <f>Inputs!Z46*Inputs!Z47*Acres</f>
        <v>0</v>
      </c>
      <c r="AA39" s="171">
        <f t="shared" si="2"/>
        <v>164.70000000000002</v>
      </c>
      <c r="AB39" s="160"/>
      <c r="AC39" s="144"/>
    </row>
    <row r="40" spans="1:29" x14ac:dyDescent="0.2">
      <c r="A40" s="179" t="s">
        <v>141</v>
      </c>
      <c r="B40" s="180">
        <f>Inputs!B48*Acres</f>
        <v>145.56</v>
      </c>
      <c r="C40" s="180">
        <f>Inputs!C48*Acres</f>
        <v>0</v>
      </c>
      <c r="D40" s="180">
        <f>Inputs!D48*Acres</f>
        <v>0</v>
      </c>
      <c r="E40" s="180">
        <f>Inputs!E48*Acres</f>
        <v>0</v>
      </c>
      <c r="F40" s="180">
        <f>Inputs!F48*Acres</f>
        <v>0</v>
      </c>
      <c r="G40" s="180">
        <f>Inputs!G48*Acres</f>
        <v>0</v>
      </c>
      <c r="H40" s="180">
        <f>Inputs!H48*Acres</f>
        <v>0</v>
      </c>
      <c r="I40" s="180">
        <f>Inputs!I48*Acres</f>
        <v>0</v>
      </c>
      <c r="J40" s="180">
        <f>Inputs!J48*Acres</f>
        <v>0</v>
      </c>
      <c r="K40" s="180">
        <f>Inputs!K48*Acres</f>
        <v>0</v>
      </c>
      <c r="L40" s="180">
        <f>Inputs!L48*Acres</f>
        <v>0</v>
      </c>
      <c r="M40" s="180">
        <f>Inputs!M48*Acres</f>
        <v>0</v>
      </c>
      <c r="N40" s="180">
        <f>Inputs!N48*Acres</f>
        <v>0</v>
      </c>
      <c r="O40" s="180">
        <f>Inputs!O48*Acres</f>
        <v>0</v>
      </c>
      <c r="P40" s="180">
        <f>Inputs!P48*Acres</f>
        <v>0</v>
      </c>
      <c r="Q40" s="180">
        <f>Inputs!Q48*Acres</f>
        <v>0</v>
      </c>
      <c r="R40" s="180">
        <f>Inputs!R48*Acres</f>
        <v>0</v>
      </c>
      <c r="S40" s="180">
        <f>Inputs!S48*Acres</f>
        <v>0</v>
      </c>
      <c r="T40" s="180">
        <f>Inputs!T48*Acres</f>
        <v>0</v>
      </c>
      <c r="U40" s="180">
        <f>Inputs!U48*Acres</f>
        <v>0</v>
      </c>
      <c r="V40" s="180">
        <f>Inputs!V48*Acres</f>
        <v>0</v>
      </c>
      <c r="W40" s="180">
        <f>Inputs!W48*Acres</f>
        <v>0</v>
      </c>
      <c r="X40" s="180">
        <f>Inputs!X48*Acres</f>
        <v>0</v>
      </c>
      <c r="Y40" s="180">
        <f>Inputs!Y48*Acres</f>
        <v>0</v>
      </c>
      <c r="Z40" s="180">
        <f>Inputs!Z48*Acres</f>
        <v>0</v>
      </c>
      <c r="AA40" s="171">
        <f t="shared" si="2"/>
        <v>145.56</v>
      </c>
      <c r="AB40" s="160"/>
      <c r="AC40" s="144"/>
    </row>
    <row r="41" spans="1:29" x14ac:dyDescent="0.2">
      <c r="A41" s="179"/>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5"/>
      <c r="AB41" s="160"/>
      <c r="AC41" s="144"/>
    </row>
    <row r="42" spans="1:29" x14ac:dyDescent="0.2">
      <c r="A42" s="176" t="s">
        <v>2</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5"/>
      <c r="AB42" s="160"/>
      <c r="AC42" s="144"/>
    </row>
    <row r="43" spans="1:29" x14ac:dyDescent="0.2">
      <c r="A43" s="179" t="s">
        <v>142</v>
      </c>
      <c r="B43" s="180">
        <f>Inputs!B51*Inputs!B52*Acres</f>
        <v>87.11999999999999</v>
      </c>
      <c r="C43" s="180">
        <f>Inputs!C51*Inputs!C52*Acres</f>
        <v>0</v>
      </c>
      <c r="D43" s="180">
        <f>Inputs!D51*Inputs!D52*Acres</f>
        <v>0</v>
      </c>
      <c r="E43" s="180">
        <f>Inputs!E51*Inputs!E52*Acres</f>
        <v>0</v>
      </c>
      <c r="F43" s="180">
        <f>Inputs!F51*Inputs!F52*Acres</f>
        <v>0</v>
      </c>
      <c r="G43" s="180">
        <f>Inputs!G51*Inputs!G52*Acres</f>
        <v>0</v>
      </c>
      <c r="H43" s="180">
        <f>Inputs!H51*Inputs!H52*Acres</f>
        <v>0</v>
      </c>
      <c r="I43" s="180">
        <f>Inputs!I51*Inputs!I52*Acres</f>
        <v>0</v>
      </c>
      <c r="J43" s="180">
        <f>Inputs!J51*Inputs!J52*Acres</f>
        <v>0</v>
      </c>
      <c r="K43" s="180">
        <f>Inputs!K51*Inputs!K52*Acres</f>
        <v>0</v>
      </c>
      <c r="L43" s="180">
        <f>Inputs!L51*Inputs!L52*Acres</f>
        <v>0</v>
      </c>
      <c r="M43" s="180">
        <f>Inputs!M51*Inputs!M52*Acres</f>
        <v>0</v>
      </c>
      <c r="N43" s="180">
        <f>Inputs!N51*Inputs!N52*Acres</f>
        <v>0</v>
      </c>
      <c r="O43" s="180">
        <f>Inputs!O51*Inputs!O52*Acres</f>
        <v>0</v>
      </c>
      <c r="P43" s="180">
        <f>Inputs!P51*Inputs!P52*Acres</f>
        <v>0</v>
      </c>
      <c r="Q43" s="180">
        <f>Inputs!Q51*Inputs!Q52*Acres</f>
        <v>0</v>
      </c>
      <c r="R43" s="180">
        <f>Inputs!R51*Inputs!R52*Acres</f>
        <v>0</v>
      </c>
      <c r="S43" s="180">
        <f>Inputs!S51*Inputs!S52*Acres</f>
        <v>0</v>
      </c>
      <c r="T43" s="180">
        <f>Inputs!T51*Inputs!T52*Acres</f>
        <v>0</v>
      </c>
      <c r="U43" s="180">
        <f>Inputs!U51*Inputs!U52*Acres</f>
        <v>0</v>
      </c>
      <c r="V43" s="180">
        <f>Inputs!V51*Inputs!V52*Acres</f>
        <v>0</v>
      </c>
      <c r="W43" s="180">
        <f>Inputs!W51*Inputs!W52*Acres</f>
        <v>0</v>
      </c>
      <c r="X43" s="180">
        <f>Inputs!X51*Inputs!X52*Acres</f>
        <v>0</v>
      </c>
      <c r="Y43" s="180">
        <f>Inputs!Y51*Inputs!Y52*Acres</f>
        <v>0</v>
      </c>
      <c r="Z43" s="180">
        <f>Inputs!Z51*Inputs!Z52*Acres</f>
        <v>0</v>
      </c>
      <c r="AA43" s="171">
        <f t="shared" si="2"/>
        <v>87.11999999999999</v>
      </c>
      <c r="AB43" s="160"/>
      <c r="AC43" s="144"/>
    </row>
    <row r="44" spans="1:29" x14ac:dyDescent="0.2">
      <c r="A44" s="179" t="s">
        <v>143</v>
      </c>
      <c r="B44" s="180">
        <f>Inputs!B53*Inputs!B54*Acres</f>
        <v>564.30000000000007</v>
      </c>
      <c r="C44" s="180">
        <f>Inputs!C53*Inputs!C54*Acres</f>
        <v>0</v>
      </c>
      <c r="D44" s="180">
        <f>Inputs!D53*Inputs!D54*Acres</f>
        <v>0</v>
      </c>
      <c r="E44" s="180">
        <f>Inputs!E53*Inputs!E54*Acres</f>
        <v>0</v>
      </c>
      <c r="F44" s="180">
        <f>Inputs!F53*Inputs!F54*Acres</f>
        <v>0</v>
      </c>
      <c r="G44" s="180">
        <f>Inputs!G53*Inputs!G54*Acres</f>
        <v>0</v>
      </c>
      <c r="H44" s="180">
        <f>Inputs!H53*Inputs!H54*Acres</f>
        <v>0</v>
      </c>
      <c r="I44" s="180">
        <f>Inputs!I53*Inputs!I54*Acres</f>
        <v>0</v>
      </c>
      <c r="J44" s="180">
        <f>Inputs!J53*Inputs!J54*Acres</f>
        <v>0</v>
      </c>
      <c r="K44" s="180">
        <f>Inputs!K53*Inputs!K54*Acres</f>
        <v>0</v>
      </c>
      <c r="L44" s="180">
        <f>Inputs!L53*Inputs!L54*Acres</f>
        <v>0</v>
      </c>
      <c r="M44" s="180">
        <f>Inputs!M53*Inputs!M54*Acres</f>
        <v>0</v>
      </c>
      <c r="N44" s="180">
        <f>Inputs!N53*Inputs!N54*Acres</f>
        <v>0</v>
      </c>
      <c r="O44" s="180">
        <f>Inputs!O53*Inputs!O54*Acres</f>
        <v>0</v>
      </c>
      <c r="P44" s="180">
        <f>Inputs!P53*Inputs!P54*Acres</f>
        <v>0</v>
      </c>
      <c r="Q44" s="180">
        <f>Inputs!Q53*Inputs!Q54*Acres</f>
        <v>0</v>
      </c>
      <c r="R44" s="180">
        <f>Inputs!R53*Inputs!R54*Acres</f>
        <v>0</v>
      </c>
      <c r="S44" s="180">
        <f>Inputs!S53*Inputs!S54*Acres</f>
        <v>0</v>
      </c>
      <c r="T44" s="180">
        <f>Inputs!T53*Inputs!T54*Acres</f>
        <v>0</v>
      </c>
      <c r="U44" s="180">
        <f>Inputs!U53*Inputs!U54*Acres</f>
        <v>0</v>
      </c>
      <c r="V44" s="180">
        <f>Inputs!V53*Inputs!V54*Acres</f>
        <v>0</v>
      </c>
      <c r="W44" s="180">
        <f>Inputs!W53*Inputs!W54*Acres</f>
        <v>0</v>
      </c>
      <c r="X44" s="180">
        <f>Inputs!X53*Inputs!X54*Acres</f>
        <v>0</v>
      </c>
      <c r="Y44" s="180">
        <f>Inputs!Y53*Inputs!Y54*Acres</f>
        <v>0</v>
      </c>
      <c r="Z44" s="180">
        <f>Inputs!Z53*Inputs!Z54*Acres</f>
        <v>0</v>
      </c>
      <c r="AA44" s="171">
        <f t="shared" si="2"/>
        <v>564.30000000000007</v>
      </c>
      <c r="AB44" s="160"/>
      <c r="AC44" s="144"/>
    </row>
    <row r="45" spans="1:29" x14ac:dyDescent="0.2">
      <c r="A45" s="179" t="s">
        <v>144</v>
      </c>
      <c r="B45" s="180">
        <f>Inputs!B55*Acres</f>
        <v>194.08</v>
      </c>
      <c r="C45" s="180">
        <f>Inputs!C55*Acres</f>
        <v>0</v>
      </c>
      <c r="D45" s="180">
        <f>Inputs!D55*Acres</f>
        <v>0</v>
      </c>
      <c r="E45" s="180">
        <f>Inputs!E55*Acres</f>
        <v>0</v>
      </c>
      <c r="F45" s="180">
        <f>Inputs!F55*Acres</f>
        <v>0</v>
      </c>
      <c r="G45" s="180">
        <f>Inputs!G55*Acres</f>
        <v>0</v>
      </c>
      <c r="H45" s="180">
        <f>Inputs!H55*Acres</f>
        <v>0</v>
      </c>
      <c r="I45" s="180">
        <f>Inputs!I55*Acres</f>
        <v>0</v>
      </c>
      <c r="J45" s="180">
        <f>Inputs!J55*Acres</f>
        <v>0</v>
      </c>
      <c r="K45" s="180">
        <f>Inputs!K55*Acres</f>
        <v>0</v>
      </c>
      <c r="L45" s="180">
        <f>Inputs!L55*Acres</f>
        <v>0</v>
      </c>
      <c r="M45" s="180">
        <f>Inputs!M55*Acres</f>
        <v>0</v>
      </c>
      <c r="N45" s="180">
        <f>Inputs!N55*Acres</f>
        <v>0</v>
      </c>
      <c r="O45" s="180">
        <f>Inputs!O55*Acres</f>
        <v>0</v>
      </c>
      <c r="P45" s="180">
        <f>Inputs!P55*Acres</f>
        <v>0</v>
      </c>
      <c r="Q45" s="180">
        <f>Inputs!Q55*Acres</f>
        <v>0</v>
      </c>
      <c r="R45" s="180">
        <f>Inputs!R55*Acres</f>
        <v>0</v>
      </c>
      <c r="S45" s="180">
        <f>Inputs!S55*Acres</f>
        <v>0</v>
      </c>
      <c r="T45" s="180">
        <f>Inputs!T55*Acres</f>
        <v>0</v>
      </c>
      <c r="U45" s="180">
        <f>Inputs!U55*Acres</f>
        <v>0</v>
      </c>
      <c r="V45" s="180">
        <f>Inputs!V55*Acres</f>
        <v>0</v>
      </c>
      <c r="W45" s="180">
        <f>Inputs!W55*Acres</f>
        <v>0</v>
      </c>
      <c r="X45" s="180">
        <f>Inputs!X55*Acres</f>
        <v>0</v>
      </c>
      <c r="Y45" s="180">
        <f>Inputs!Y55*Acres</f>
        <v>0</v>
      </c>
      <c r="Z45" s="180">
        <f>Inputs!Z55*Acres</f>
        <v>0</v>
      </c>
      <c r="AA45" s="171">
        <f t="shared" si="2"/>
        <v>194.08</v>
      </c>
      <c r="AB45" s="160"/>
      <c r="AC45" s="144"/>
    </row>
    <row r="46" spans="1:29" x14ac:dyDescent="0.2">
      <c r="A46" s="179"/>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5"/>
      <c r="AB46" s="160"/>
      <c r="AC46" s="144"/>
    </row>
    <row r="47" spans="1:29" x14ac:dyDescent="0.2">
      <c r="A47" s="176" t="s">
        <v>6</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5"/>
      <c r="AB47" s="160"/>
      <c r="AC47" s="144"/>
    </row>
    <row r="48" spans="1:29" x14ac:dyDescent="0.2">
      <c r="A48" s="182" t="s">
        <v>145</v>
      </c>
      <c r="B48" s="180">
        <f>Inputs!B58*Acres</f>
        <v>0</v>
      </c>
      <c r="C48" s="180">
        <f>Inputs!C58*Acres</f>
        <v>0</v>
      </c>
      <c r="D48" s="180">
        <f>Inputs!D58*Acres</f>
        <v>0</v>
      </c>
      <c r="E48" s="180">
        <f>Inputs!E58*Acres</f>
        <v>75</v>
      </c>
      <c r="F48" s="180">
        <f>Inputs!F58*Acres</f>
        <v>75</v>
      </c>
      <c r="G48" s="180">
        <f>Inputs!G58*Acres</f>
        <v>75</v>
      </c>
      <c r="H48" s="180">
        <f>Inputs!H58*Acres</f>
        <v>75</v>
      </c>
      <c r="I48" s="180">
        <f>Inputs!I58*Acres</f>
        <v>75</v>
      </c>
      <c r="J48" s="180">
        <f>Inputs!J58*Acres</f>
        <v>75</v>
      </c>
      <c r="K48" s="180">
        <f>Inputs!K58*Acres</f>
        <v>75</v>
      </c>
      <c r="L48" s="180">
        <f>Inputs!L58*Acres</f>
        <v>75</v>
      </c>
      <c r="M48" s="180">
        <f>Inputs!M58*Acres</f>
        <v>75</v>
      </c>
      <c r="N48" s="180">
        <f>Inputs!N58*Acres</f>
        <v>75</v>
      </c>
      <c r="O48" s="180">
        <f>Inputs!O58*Acres</f>
        <v>75</v>
      </c>
      <c r="P48" s="180">
        <f>Inputs!P58*Acres</f>
        <v>75</v>
      </c>
      <c r="Q48" s="180">
        <f>Inputs!Q58*Acres</f>
        <v>75</v>
      </c>
      <c r="R48" s="180">
        <f>Inputs!R58*Acres</f>
        <v>75</v>
      </c>
      <c r="S48" s="180">
        <f>Inputs!S58*Acres</f>
        <v>75</v>
      </c>
      <c r="T48" s="180">
        <f>Inputs!T58*Acres</f>
        <v>75</v>
      </c>
      <c r="U48" s="180">
        <f>Inputs!U58*Acres</f>
        <v>75</v>
      </c>
      <c r="V48" s="180">
        <f>Inputs!V58*Acres</f>
        <v>75</v>
      </c>
      <c r="W48" s="180">
        <f>Inputs!W58*Acres</f>
        <v>75</v>
      </c>
      <c r="X48" s="180">
        <f>Inputs!X58*Acres</f>
        <v>75</v>
      </c>
      <c r="Y48" s="180">
        <f>Inputs!Y58*Acres</f>
        <v>75</v>
      </c>
      <c r="Z48" s="180">
        <f>Inputs!Z58*Acres</f>
        <v>75</v>
      </c>
      <c r="AA48" s="171">
        <f t="shared" si="2"/>
        <v>1650</v>
      </c>
      <c r="AB48" s="160"/>
      <c r="AC48" s="144"/>
    </row>
    <row r="49" spans="1:29" x14ac:dyDescent="0.2">
      <c r="A49" s="182" t="s">
        <v>146</v>
      </c>
      <c r="B49" s="180">
        <f>Inputs!B59*Acres</f>
        <v>16</v>
      </c>
      <c r="C49" s="180">
        <f>Inputs!C59*Acres</f>
        <v>16</v>
      </c>
      <c r="D49" s="180">
        <f>Inputs!D59*Acres</f>
        <v>16</v>
      </c>
      <c r="E49" s="180">
        <f>Inputs!E59*Acres</f>
        <v>16</v>
      </c>
      <c r="F49" s="180">
        <f>Inputs!F59*Acres</f>
        <v>16</v>
      </c>
      <c r="G49" s="180">
        <f>Inputs!G59*Acres</f>
        <v>16</v>
      </c>
      <c r="H49" s="180">
        <f>Inputs!H59*Acres</f>
        <v>16</v>
      </c>
      <c r="I49" s="180">
        <f>Inputs!I59*Acres</f>
        <v>16</v>
      </c>
      <c r="J49" s="180">
        <f>Inputs!J59*Acres</f>
        <v>16</v>
      </c>
      <c r="K49" s="180">
        <f>Inputs!K59*Acres</f>
        <v>16</v>
      </c>
      <c r="L49" s="180">
        <f>Inputs!L59*Acres</f>
        <v>16</v>
      </c>
      <c r="M49" s="180">
        <f>Inputs!M59*Acres</f>
        <v>16</v>
      </c>
      <c r="N49" s="180">
        <f>Inputs!N59*Acres</f>
        <v>16</v>
      </c>
      <c r="O49" s="180">
        <f>Inputs!O59*Acres</f>
        <v>16</v>
      </c>
      <c r="P49" s="180">
        <f>Inputs!P59*Acres</f>
        <v>16</v>
      </c>
      <c r="Q49" s="180">
        <f>Inputs!Q59*Acres</f>
        <v>16</v>
      </c>
      <c r="R49" s="180">
        <f>Inputs!R59*Acres</f>
        <v>16</v>
      </c>
      <c r="S49" s="180">
        <f>Inputs!S59*Acres</f>
        <v>16</v>
      </c>
      <c r="T49" s="180">
        <f>Inputs!T59*Acres</f>
        <v>16</v>
      </c>
      <c r="U49" s="180">
        <f>Inputs!U59*Acres</f>
        <v>16</v>
      </c>
      <c r="V49" s="180">
        <f>Inputs!V59*Acres</f>
        <v>16</v>
      </c>
      <c r="W49" s="180">
        <f>Inputs!W59*Acres</f>
        <v>16</v>
      </c>
      <c r="X49" s="180">
        <f>Inputs!X59*Acres</f>
        <v>16</v>
      </c>
      <c r="Y49" s="180">
        <f>Inputs!Y59*Acres</f>
        <v>16</v>
      </c>
      <c r="Z49" s="180">
        <f>Inputs!Z59*Acres</f>
        <v>16</v>
      </c>
      <c r="AA49" s="171">
        <f t="shared" si="2"/>
        <v>400</v>
      </c>
      <c r="AB49" s="160"/>
      <c r="AC49" s="144"/>
    </row>
    <row r="50" spans="1:29" x14ac:dyDescent="0.2">
      <c r="A50" s="182" t="s">
        <v>147</v>
      </c>
      <c r="B50" s="180">
        <f>Inputs!B60*Inputs!B61*Acres</f>
        <v>435.75</v>
      </c>
      <c r="C50" s="180">
        <f>Inputs!C60*Inputs!C61*Acres</f>
        <v>0</v>
      </c>
      <c r="D50" s="180">
        <f>Inputs!D60*Inputs!D61*Acres</f>
        <v>0</v>
      </c>
      <c r="E50" s="180">
        <f>Inputs!E60*Inputs!E61*Acres</f>
        <v>0</v>
      </c>
      <c r="F50" s="180">
        <f>Inputs!F60*Inputs!F61*Acres</f>
        <v>0</v>
      </c>
      <c r="G50" s="180">
        <f>Inputs!G60*Inputs!G61*Acres</f>
        <v>0</v>
      </c>
      <c r="H50" s="180">
        <f>Inputs!H60*Inputs!H61*Acres</f>
        <v>0</v>
      </c>
      <c r="I50" s="180">
        <f>Inputs!I60*Inputs!I61*Acres</f>
        <v>0</v>
      </c>
      <c r="J50" s="180">
        <f>Inputs!J60*Inputs!J61*Acres</f>
        <v>0</v>
      </c>
      <c r="K50" s="180">
        <f>Inputs!K60*Inputs!K61*Acres</f>
        <v>0</v>
      </c>
      <c r="L50" s="180">
        <f>Inputs!L60*Inputs!L61*Acres</f>
        <v>0</v>
      </c>
      <c r="M50" s="180">
        <f>Inputs!M60*Inputs!M61*Acres</f>
        <v>0</v>
      </c>
      <c r="N50" s="180">
        <f>Inputs!N60*Inputs!N61*Acres</f>
        <v>0</v>
      </c>
      <c r="O50" s="180">
        <f>Inputs!O60*Inputs!O61*Acres</f>
        <v>0</v>
      </c>
      <c r="P50" s="180">
        <f>Inputs!P60*Inputs!P61*Acres</f>
        <v>0</v>
      </c>
      <c r="Q50" s="180">
        <f>Inputs!Q60*Inputs!Q61*Acres</f>
        <v>0</v>
      </c>
      <c r="R50" s="180">
        <f>Inputs!R60*Inputs!R61*Acres</f>
        <v>0</v>
      </c>
      <c r="S50" s="180">
        <f>Inputs!S60*Inputs!S61*Acres</f>
        <v>0</v>
      </c>
      <c r="T50" s="180">
        <f>Inputs!T60*Inputs!T61*Acres</f>
        <v>0</v>
      </c>
      <c r="U50" s="180">
        <f>Inputs!U60*Inputs!U61*Acres</f>
        <v>0</v>
      </c>
      <c r="V50" s="180">
        <f>Inputs!V60*Inputs!V61*Acres</f>
        <v>0</v>
      </c>
      <c r="W50" s="180">
        <f>Inputs!W60*Inputs!W61*Acres</f>
        <v>0</v>
      </c>
      <c r="X50" s="180">
        <f>Inputs!X60*Inputs!X61*Acres</f>
        <v>0</v>
      </c>
      <c r="Y50" s="180">
        <f>Inputs!Y60*Inputs!Y61*Acres</f>
        <v>0</v>
      </c>
      <c r="Z50" s="180">
        <f>Inputs!Z60*Inputs!Z61*Acres</f>
        <v>0</v>
      </c>
      <c r="AA50" s="171">
        <f t="shared" si="2"/>
        <v>435.75</v>
      </c>
      <c r="AB50" s="160"/>
      <c r="AC50" s="144"/>
    </row>
    <row r="51" spans="1:29" x14ac:dyDescent="0.2">
      <c r="A51" s="182" t="s">
        <v>148</v>
      </c>
      <c r="B51" s="180">
        <f>Inputs!B62*Inputs!B63*Acres</f>
        <v>435.75</v>
      </c>
      <c r="C51" s="180">
        <f>Inputs!C62*Inputs!C63*Acres</f>
        <v>0</v>
      </c>
      <c r="D51" s="180">
        <f>Inputs!D62*Inputs!D63*Acres</f>
        <v>0</v>
      </c>
      <c r="E51" s="180">
        <f>Inputs!E62*Inputs!E63*Acres</f>
        <v>0</v>
      </c>
      <c r="F51" s="180">
        <f>Inputs!F62*Inputs!F63*Acres</f>
        <v>0</v>
      </c>
      <c r="G51" s="180">
        <f>Inputs!G62*Inputs!G63*Acres</f>
        <v>0</v>
      </c>
      <c r="H51" s="180">
        <f>Inputs!H62*Inputs!H63*Acres</f>
        <v>0</v>
      </c>
      <c r="I51" s="180">
        <f>Inputs!I62*Inputs!I63*Acres</f>
        <v>0</v>
      </c>
      <c r="J51" s="180">
        <f>Inputs!J62*Inputs!J63*Acres</f>
        <v>0</v>
      </c>
      <c r="K51" s="180">
        <f>Inputs!K62*Inputs!K63*Acres</f>
        <v>0</v>
      </c>
      <c r="L51" s="180">
        <f>Inputs!L62*Inputs!L63*Acres</f>
        <v>0</v>
      </c>
      <c r="M51" s="180">
        <f>Inputs!M62*Inputs!M63*Acres</f>
        <v>0</v>
      </c>
      <c r="N51" s="180">
        <f>Inputs!N62*Inputs!N63*Acres</f>
        <v>0</v>
      </c>
      <c r="O51" s="180">
        <f>Inputs!O62*Inputs!O63*Acres</f>
        <v>0</v>
      </c>
      <c r="P51" s="180">
        <f>Inputs!P62*Inputs!P63*Acres</f>
        <v>0</v>
      </c>
      <c r="Q51" s="180">
        <f>Inputs!Q62*Inputs!Q63*Acres</f>
        <v>0</v>
      </c>
      <c r="R51" s="180">
        <f>Inputs!R62*Inputs!R63*Acres</f>
        <v>0</v>
      </c>
      <c r="S51" s="180">
        <f>Inputs!S62*Inputs!S63*Acres</f>
        <v>0</v>
      </c>
      <c r="T51" s="180">
        <f>Inputs!T62*Inputs!T63*Acres</f>
        <v>0</v>
      </c>
      <c r="U51" s="180">
        <f>Inputs!U62*Inputs!U63*Acres</f>
        <v>0</v>
      </c>
      <c r="V51" s="180">
        <f>Inputs!V62*Inputs!V63*Acres</f>
        <v>0</v>
      </c>
      <c r="W51" s="180">
        <f>Inputs!W62*Inputs!W63*Acres</f>
        <v>0</v>
      </c>
      <c r="X51" s="180">
        <f>Inputs!X62*Inputs!X63*Acres</f>
        <v>0</v>
      </c>
      <c r="Y51" s="180">
        <f>Inputs!Y62*Inputs!Y63*Acres</f>
        <v>0</v>
      </c>
      <c r="Z51" s="180">
        <f>Inputs!Z62*Inputs!Z63*Acres</f>
        <v>0</v>
      </c>
      <c r="AA51" s="171">
        <f t="shared" si="2"/>
        <v>435.75</v>
      </c>
      <c r="AB51" s="160"/>
      <c r="AC51" s="144"/>
    </row>
    <row r="52" spans="1:29" x14ac:dyDescent="0.2">
      <c r="A52" s="182" t="s">
        <v>149</v>
      </c>
      <c r="B52" s="180">
        <f>Inputs!B64*Acres</f>
        <v>0</v>
      </c>
      <c r="C52" s="180">
        <f>Inputs!C64*Acres</f>
        <v>0</v>
      </c>
      <c r="D52" s="180">
        <f>Inputs!D64*Acres</f>
        <v>0</v>
      </c>
      <c r="E52" s="180">
        <f>Inputs!E64*Acres</f>
        <v>0</v>
      </c>
      <c r="F52" s="180">
        <f>Inputs!F64*Acres</f>
        <v>0</v>
      </c>
      <c r="G52" s="180">
        <f>Inputs!G64*Acres</f>
        <v>0</v>
      </c>
      <c r="H52" s="180">
        <f>Inputs!H64*Acres</f>
        <v>0</v>
      </c>
      <c r="I52" s="180">
        <f>Inputs!I64*Acres</f>
        <v>0</v>
      </c>
      <c r="J52" s="180">
        <f>Inputs!J64*Acres</f>
        <v>0</v>
      </c>
      <c r="K52" s="180">
        <f>Inputs!K64*Acres</f>
        <v>0</v>
      </c>
      <c r="L52" s="180">
        <f>Inputs!L64*Acres</f>
        <v>0</v>
      </c>
      <c r="M52" s="180">
        <f>Inputs!M64*Acres</f>
        <v>0</v>
      </c>
      <c r="N52" s="180">
        <f>Inputs!N64*Acres</f>
        <v>0</v>
      </c>
      <c r="O52" s="180">
        <f>Inputs!O64*Acres</f>
        <v>0</v>
      </c>
      <c r="P52" s="180">
        <f>Inputs!P64*Acres</f>
        <v>0</v>
      </c>
      <c r="Q52" s="180">
        <f>Inputs!Q64*Acres</f>
        <v>0</v>
      </c>
      <c r="R52" s="180">
        <f>Inputs!R64*Acres</f>
        <v>0</v>
      </c>
      <c r="S52" s="180">
        <f>Inputs!S64*Acres</f>
        <v>0</v>
      </c>
      <c r="T52" s="180">
        <f>Inputs!T64*Acres</f>
        <v>0</v>
      </c>
      <c r="U52" s="180">
        <f>Inputs!U64*Acres</f>
        <v>0</v>
      </c>
      <c r="V52" s="180">
        <f>Inputs!V64*Acres</f>
        <v>0</v>
      </c>
      <c r="W52" s="180">
        <f>Inputs!W64*Acres</f>
        <v>0</v>
      </c>
      <c r="X52" s="180">
        <f>Inputs!X64*Acres</f>
        <v>0</v>
      </c>
      <c r="Y52" s="180">
        <f>Inputs!Y64*Acres</f>
        <v>0</v>
      </c>
      <c r="Z52" s="180">
        <f>Inputs!Z64*Acres</f>
        <v>0</v>
      </c>
      <c r="AA52" s="171">
        <f t="shared" si="2"/>
        <v>0</v>
      </c>
      <c r="AB52" s="160"/>
      <c r="AC52" s="144"/>
    </row>
    <row r="53" spans="1:29" x14ac:dyDescent="0.2">
      <c r="A53" s="182" t="s">
        <v>150</v>
      </c>
      <c r="B53" s="180">
        <f>Inputs!B65*Inputs!B66*Acres</f>
        <v>0</v>
      </c>
      <c r="C53" s="180">
        <f>Inputs!C65*Inputs!C66*Acres</f>
        <v>0</v>
      </c>
      <c r="D53" s="180">
        <f>Inputs!D65*Inputs!D66*Acres</f>
        <v>0</v>
      </c>
      <c r="E53" s="180">
        <f>Inputs!E65*Inputs!E66*Acres</f>
        <v>140</v>
      </c>
      <c r="F53" s="180">
        <f>Inputs!F65*Inputs!F66*Acres</f>
        <v>140</v>
      </c>
      <c r="G53" s="180">
        <f>Inputs!G65*Inputs!G66*Acres</f>
        <v>140</v>
      </c>
      <c r="H53" s="180">
        <f>Inputs!H65*Inputs!H66*Acres</f>
        <v>140</v>
      </c>
      <c r="I53" s="180">
        <f>Inputs!I65*Inputs!I66*Acres</f>
        <v>140</v>
      </c>
      <c r="J53" s="180">
        <f>Inputs!J65*Inputs!J66*Acres</f>
        <v>140</v>
      </c>
      <c r="K53" s="180">
        <f>Inputs!K65*Inputs!K66*Acres</f>
        <v>140</v>
      </c>
      <c r="L53" s="180">
        <f>Inputs!L65*Inputs!L66*Acres</f>
        <v>140</v>
      </c>
      <c r="M53" s="180">
        <f>Inputs!M65*Inputs!M66*Acres</f>
        <v>140</v>
      </c>
      <c r="N53" s="180">
        <f>Inputs!N65*Inputs!N66*Acres</f>
        <v>140</v>
      </c>
      <c r="O53" s="180">
        <f>Inputs!O65*Inputs!O66*Acres</f>
        <v>140</v>
      </c>
      <c r="P53" s="180">
        <f>Inputs!P65*Inputs!P66*Acres</f>
        <v>140</v>
      </c>
      <c r="Q53" s="180">
        <f>Inputs!Q65*Inputs!Q66*Acres</f>
        <v>140</v>
      </c>
      <c r="R53" s="180">
        <f>Inputs!R65*Inputs!R66*Acres</f>
        <v>140</v>
      </c>
      <c r="S53" s="180">
        <f>Inputs!S65*Inputs!S66*Acres</f>
        <v>140</v>
      </c>
      <c r="T53" s="180">
        <f>Inputs!T65*Inputs!T66*Acres</f>
        <v>140</v>
      </c>
      <c r="U53" s="180">
        <f>Inputs!U65*Inputs!U66*Acres</f>
        <v>140</v>
      </c>
      <c r="V53" s="180">
        <f>Inputs!V65*Inputs!V66*Acres</f>
        <v>140</v>
      </c>
      <c r="W53" s="180">
        <f>Inputs!W65*Inputs!W66*Acres</f>
        <v>140</v>
      </c>
      <c r="X53" s="180">
        <f>Inputs!X65*Inputs!X66*Acres</f>
        <v>140</v>
      </c>
      <c r="Y53" s="180">
        <f>Inputs!Y65*Inputs!Y66*Acres</f>
        <v>140</v>
      </c>
      <c r="Z53" s="180">
        <f>Inputs!Z65*Inputs!Z66*Acres</f>
        <v>140</v>
      </c>
      <c r="AA53" s="171">
        <f t="shared" si="2"/>
        <v>3080</v>
      </c>
      <c r="AB53" s="160"/>
      <c r="AC53" s="144"/>
    </row>
    <row r="54" spans="1:29" x14ac:dyDescent="0.2">
      <c r="A54" s="182" t="s">
        <v>32</v>
      </c>
      <c r="B54" s="180">
        <f>Inputs!B67*Acres</f>
        <v>4.7</v>
      </c>
      <c r="C54" s="180">
        <f>Inputs!C67*Acres</f>
        <v>4.7</v>
      </c>
      <c r="D54" s="180">
        <f>Inputs!D67*Acres</f>
        <v>4.7</v>
      </c>
      <c r="E54" s="180">
        <f>Inputs!E67*Acres</f>
        <v>4.7</v>
      </c>
      <c r="F54" s="180">
        <f>Inputs!F67*Acres</f>
        <v>4.7</v>
      </c>
      <c r="G54" s="180">
        <f>Inputs!G67*Acres</f>
        <v>4.7</v>
      </c>
      <c r="H54" s="180">
        <f>Inputs!H67*Acres</f>
        <v>4.7</v>
      </c>
      <c r="I54" s="180">
        <f>Inputs!I67*Acres</f>
        <v>4.7</v>
      </c>
      <c r="J54" s="180">
        <f>Inputs!J67*Acres</f>
        <v>4.7</v>
      </c>
      <c r="K54" s="180">
        <f>Inputs!K67*Acres</f>
        <v>4.7</v>
      </c>
      <c r="L54" s="180">
        <f>Inputs!L67*Acres</f>
        <v>4.7</v>
      </c>
      <c r="M54" s="180">
        <f>Inputs!M67*Acres</f>
        <v>4.7</v>
      </c>
      <c r="N54" s="180">
        <f>Inputs!N67*Acres</f>
        <v>4.7</v>
      </c>
      <c r="O54" s="180">
        <f>Inputs!O67*Acres</f>
        <v>4.7</v>
      </c>
      <c r="P54" s="180">
        <f>Inputs!P67*Acres</f>
        <v>4.7</v>
      </c>
      <c r="Q54" s="180">
        <f>Inputs!Q67*Acres</f>
        <v>4.7</v>
      </c>
      <c r="R54" s="180">
        <f>Inputs!R67*Acres</f>
        <v>4.7</v>
      </c>
      <c r="S54" s="180">
        <f>Inputs!S67*Acres</f>
        <v>4.7</v>
      </c>
      <c r="T54" s="180">
        <f>Inputs!T67*Acres</f>
        <v>4.7</v>
      </c>
      <c r="U54" s="180">
        <f>Inputs!U67*Acres</f>
        <v>4.7</v>
      </c>
      <c r="V54" s="180">
        <f>Inputs!V67*Acres</f>
        <v>4.7</v>
      </c>
      <c r="W54" s="180">
        <f>Inputs!W67*Acres</f>
        <v>4.7</v>
      </c>
      <c r="X54" s="180">
        <f>Inputs!X67*Acres</f>
        <v>4.7</v>
      </c>
      <c r="Y54" s="180">
        <f>Inputs!Y67*Acres</f>
        <v>4.7</v>
      </c>
      <c r="Z54" s="180">
        <f>Inputs!Z67*Acres</f>
        <v>4.7</v>
      </c>
      <c r="AA54" s="171">
        <f t="shared" si="2"/>
        <v>117.50000000000004</v>
      </c>
      <c r="AB54" s="160"/>
      <c r="AC54" s="144"/>
    </row>
    <row r="55" spans="1:29" x14ac:dyDescent="0.2">
      <c r="A55" s="182" t="s">
        <v>22</v>
      </c>
      <c r="B55" s="180">
        <f>Inputs!B68*Acres</f>
        <v>0</v>
      </c>
      <c r="C55" s="180">
        <f>Inputs!C68*Acres</f>
        <v>0</v>
      </c>
      <c r="D55" s="180">
        <f>Inputs!D68*Acres</f>
        <v>0</v>
      </c>
      <c r="E55" s="180">
        <f>Inputs!E68*Acres</f>
        <v>0</v>
      </c>
      <c r="F55" s="180">
        <f>Inputs!F68*Acres</f>
        <v>0</v>
      </c>
      <c r="G55" s="180">
        <f>Inputs!G68*Acres</f>
        <v>0</v>
      </c>
      <c r="H55" s="180">
        <f>Inputs!H68*Acres</f>
        <v>0</v>
      </c>
      <c r="I55" s="180">
        <f>Inputs!I68*Acres</f>
        <v>0</v>
      </c>
      <c r="J55" s="180">
        <f>Inputs!J68*Acres</f>
        <v>0</v>
      </c>
      <c r="K55" s="180">
        <f>Inputs!K68*Acres</f>
        <v>0</v>
      </c>
      <c r="L55" s="180">
        <f>Inputs!L68*Acres</f>
        <v>0</v>
      </c>
      <c r="M55" s="180">
        <f>Inputs!M68*Acres</f>
        <v>0</v>
      </c>
      <c r="N55" s="180">
        <f>Inputs!N68*Acres</f>
        <v>0</v>
      </c>
      <c r="O55" s="180">
        <f>Inputs!O68*Acres</f>
        <v>0</v>
      </c>
      <c r="P55" s="180">
        <f>Inputs!P68*Acres</f>
        <v>0</v>
      </c>
      <c r="Q55" s="180">
        <f>Inputs!Q68*Acres</f>
        <v>0</v>
      </c>
      <c r="R55" s="180">
        <f>Inputs!R68*Acres</f>
        <v>0</v>
      </c>
      <c r="S55" s="180">
        <f>Inputs!S68*Acres</f>
        <v>0</v>
      </c>
      <c r="T55" s="180">
        <f>Inputs!T68*Acres</f>
        <v>0</v>
      </c>
      <c r="U55" s="180">
        <f>Inputs!U68*Acres</f>
        <v>0</v>
      </c>
      <c r="V55" s="180">
        <f>Inputs!V68*Acres</f>
        <v>0</v>
      </c>
      <c r="W55" s="180">
        <f>Inputs!W68*Acres</f>
        <v>0</v>
      </c>
      <c r="X55" s="180">
        <f>Inputs!X68*Acres</f>
        <v>0</v>
      </c>
      <c r="Y55" s="180">
        <f>Inputs!Y68*Acres</f>
        <v>0</v>
      </c>
      <c r="Z55" s="180">
        <f>Inputs!Z68*Acres</f>
        <v>0</v>
      </c>
      <c r="AA55" s="183">
        <f t="shared" si="2"/>
        <v>0</v>
      </c>
      <c r="AB55" s="160"/>
      <c r="AC55" s="144"/>
    </row>
    <row r="56" spans="1:29" x14ac:dyDescent="0.2">
      <c r="A56" s="157"/>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60"/>
      <c r="AC56" s="144"/>
    </row>
    <row r="57" spans="1:29" s="144" customFormat="1" x14ac:dyDescent="0.2">
      <c r="A57" s="157" t="s">
        <v>29</v>
      </c>
      <c r="B57" s="185">
        <f t="shared" ref="B57:Z57" si="3">SUM(B13:B55)</f>
        <v>14420.702000000001</v>
      </c>
      <c r="C57" s="185">
        <f t="shared" si="3"/>
        <v>1869.2529999999999</v>
      </c>
      <c r="D57" s="185">
        <f t="shared" si="3"/>
        <v>1662.26</v>
      </c>
      <c r="E57" s="185">
        <f t="shared" si="3"/>
        <v>2206.2599999999998</v>
      </c>
      <c r="F57" s="185">
        <f t="shared" si="3"/>
        <v>2797.04</v>
      </c>
      <c r="G57" s="185">
        <f t="shared" si="3"/>
        <v>2702.04</v>
      </c>
      <c r="H57" s="185">
        <f t="shared" si="3"/>
        <v>3270.04</v>
      </c>
      <c r="I57" s="185">
        <f t="shared" si="3"/>
        <v>3270.04</v>
      </c>
      <c r="J57" s="185">
        <f t="shared" si="3"/>
        <v>3270.04</v>
      </c>
      <c r="K57" s="185">
        <f t="shared" si="3"/>
        <v>3270.04</v>
      </c>
      <c r="L57" s="185">
        <f t="shared" si="3"/>
        <v>3270.04</v>
      </c>
      <c r="M57" s="185">
        <f t="shared" si="3"/>
        <v>3270.04</v>
      </c>
      <c r="N57" s="185">
        <f t="shared" si="3"/>
        <v>3270.04</v>
      </c>
      <c r="O57" s="185">
        <f t="shared" si="3"/>
        <v>3270.04</v>
      </c>
      <c r="P57" s="185">
        <f t="shared" si="3"/>
        <v>3270.04</v>
      </c>
      <c r="Q57" s="185">
        <f t="shared" si="3"/>
        <v>3270.04</v>
      </c>
      <c r="R57" s="185">
        <f t="shared" si="3"/>
        <v>3270.04</v>
      </c>
      <c r="S57" s="185">
        <f t="shared" si="3"/>
        <v>3270.04</v>
      </c>
      <c r="T57" s="185">
        <f t="shared" si="3"/>
        <v>3270.04</v>
      </c>
      <c r="U57" s="185">
        <f t="shared" si="3"/>
        <v>3270.04</v>
      </c>
      <c r="V57" s="185">
        <f t="shared" si="3"/>
        <v>3270.04</v>
      </c>
      <c r="W57" s="185">
        <f t="shared" si="3"/>
        <v>3270.04</v>
      </c>
      <c r="X57" s="185">
        <f t="shared" si="3"/>
        <v>3270.04</v>
      </c>
      <c r="Y57" s="185">
        <f t="shared" si="3"/>
        <v>3270.04</v>
      </c>
      <c r="Z57" s="185">
        <f t="shared" si="3"/>
        <v>3270.04</v>
      </c>
      <c r="AA57" s="186">
        <f>SUM(B57:Z57)</f>
        <v>87788.314999999973</v>
      </c>
      <c r="AB57" s="160"/>
    </row>
    <row r="58" spans="1:29" x14ac:dyDescent="0.2">
      <c r="A58" s="157"/>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60"/>
      <c r="AC58" s="144"/>
    </row>
    <row r="59" spans="1:29" ht="15" x14ac:dyDescent="0.25">
      <c r="A59" s="187" t="s">
        <v>12</v>
      </c>
      <c r="B59" s="185">
        <f t="shared" ref="B59:Z59" si="4">B9-B57</f>
        <v>-14420.702000000001</v>
      </c>
      <c r="C59" s="185">
        <f t="shared" si="4"/>
        <v>-1494.2529999999999</v>
      </c>
      <c r="D59" s="185">
        <f t="shared" si="4"/>
        <v>-162.26</v>
      </c>
      <c r="E59" s="185">
        <f t="shared" si="4"/>
        <v>1543.7400000000002</v>
      </c>
      <c r="F59" s="185">
        <f t="shared" si="4"/>
        <v>5452.96</v>
      </c>
      <c r="G59" s="185">
        <f t="shared" si="4"/>
        <v>6297.96</v>
      </c>
      <c r="H59" s="185">
        <f t="shared" si="4"/>
        <v>8354.9599999999991</v>
      </c>
      <c r="I59" s="185">
        <f t="shared" si="4"/>
        <v>8354.9599999999991</v>
      </c>
      <c r="J59" s="185">
        <f t="shared" si="4"/>
        <v>8354.9599999999991</v>
      </c>
      <c r="K59" s="185">
        <f t="shared" si="4"/>
        <v>8354.9599999999991</v>
      </c>
      <c r="L59" s="185">
        <f t="shared" si="4"/>
        <v>8354.9599999999991</v>
      </c>
      <c r="M59" s="185">
        <f t="shared" si="4"/>
        <v>8354.9599999999991</v>
      </c>
      <c r="N59" s="185">
        <f t="shared" si="4"/>
        <v>8354.9599999999991</v>
      </c>
      <c r="O59" s="185">
        <f t="shared" si="4"/>
        <v>8354.9599999999991</v>
      </c>
      <c r="P59" s="185">
        <f t="shared" si="4"/>
        <v>8354.9599999999991</v>
      </c>
      <c r="Q59" s="185">
        <f t="shared" si="4"/>
        <v>8354.9599999999991</v>
      </c>
      <c r="R59" s="185">
        <f t="shared" si="4"/>
        <v>8354.9599999999991</v>
      </c>
      <c r="S59" s="185">
        <f t="shared" si="4"/>
        <v>8354.9599999999991</v>
      </c>
      <c r="T59" s="185">
        <f t="shared" si="4"/>
        <v>8354.9599999999991</v>
      </c>
      <c r="U59" s="185">
        <f t="shared" si="4"/>
        <v>8354.9599999999991</v>
      </c>
      <c r="V59" s="185">
        <f t="shared" si="4"/>
        <v>8354.9599999999991</v>
      </c>
      <c r="W59" s="185">
        <f t="shared" si="4"/>
        <v>8354.9599999999991</v>
      </c>
      <c r="X59" s="185">
        <f t="shared" si="4"/>
        <v>8354.9599999999991</v>
      </c>
      <c r="Y59" s="185">
        <f t="shared" si="4"/>
        <v>8354.9599999999991</v>
      </c>
      <c r="Z59" s="185">
        <f t="shared" si="4"/>
        <v>8354.9599999999991</v>
      </c>
      <c r="AA59" s="186">
        <f>SUM(B59:Z59)</f>
        <v>155961.68499999991</v>
      </c>
      <c r="AB59" s="160"/>
      <c r="AC59" s="144"/>
    </row>
    <row r="60" spans="1:29" ht="15" x14ac:dyDescent="0.25">
      <c r="A60" s="187" t="s">
        <v>14</v>
      </c>
      <c r="B60" s="188">
        <f>B59</f>
        <v>-14420.702000000001</v>
      </c>
      <c r="C60" s="188">
        <f>B60+C59</f>
        <v>-15914.955000000002</v>
      </c>
      <c r="D60" s="188">
        <f t="shared" ref="D60:Z60" si="5">C60+D59</f>
        <v>-16077.215000000002</v>
      </c>
      <c r="E60" s="188">
        <f t="shared" si="5"/>
        <v>-14533.475000000002</v>
      </c>
      <c r="F60" s="188">
        <f t="shared" si="5"/>
        <v>-9080.5150000000031</v>
      </c>
      <c r="G60" s="188">
        <f t="shared" si="5"/>
        <v>-2782.555000000003</v>
      </c>
      <c r="H60" s="188">
        <f t="shared" si="5"/>
        <v>5572.4049999999961</v>
      </c>
      <c r="I60" s="188">
        <f t="shared" si="5"/>
        <v>13927.364999999994</v>
      </c>
      <c r="J60" s="188">
        <f t="shared" si="5"/>
        <v>22282.324999999993</v>
      </c>
      <c r="K60" s="188">
        <f t="shared" si="5"/>
        <v>30637.284999999993</v>
      </c>
      <c r="L60" s="188">
        <f t="shared" si="5"/>
        <v>38992.244999999995</v>
      </c>
      <c r="M60" s="188">
        <f t="shared" si="5"/>
        <v>47347.204999999994</v>
      </c>
      <c r="N60" s="188">
        <f t="shared" si="5"/>
        <v>55702.164999999994</v>
      </c>
      <c r="O60" s="188">
        <f t="shared" si="5"/>
        <v>64057.124999999993</v>
      </c>
      <c r="P60" s="188">
        <f t="shared" si="5"/>
        <v>72412.084999999992</v>
      </c>
      <c r="Q60" s="188">
        <f t="shared" si="5"/>
        <v>80767.044999999984</v>
      </c>
      <c r="R60" s="188">
        <f t="shared" si="5"/>
        <v>89122.004999999976</v>
      </c>
      <c r="S60" s="188">
        <f t="shared" si="5"/>
        <v>97476.964999999967</v>
      </c>
      <c r="T60" s="188">
        <f t="shared" si="5"/>
        <v>105831.92499999996</v>
      </c>
      <c r="U60" s="188">
        <f t="shared" si="5"/>
        <v>114186.88499999995</v>
      </c>
      <c r="V60" s="188">
        <f t="shared" si="5"/>
        <v>122541.84499999994</v>
      </c>
      <c r="W60" s="188">
        <f t="shared" si="5"/>
        <v>130896.80499999993</v>
      </c>
      <c r="X60" s="188">
        <f t="shared" si="5"/>
        <v>139251.76499999993</v>
      </c>
      <c r="Y60" s="188">
        <f t="shared" si="5"/>
        <v>147606.72499999992</v>
      </c>
      <c r="Z60" s="188">
        <f t="shared" si="5"/>
        <v>155961.68499999991</v>
      </c>
      <c r="AA60" s="189"/>
      <c r="AB60" s="160"/>
      <c r="AC60" s="144"/>
    </row>
    <row r="61" spans="1:29" ht="14.25" x14ac:dyDescent="0.2">
      <c r="A61" s="190"/>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44"/>
      <c r="AC61" s="144"/>
    </row>
    <row r="62" spans="1:29" ht="14.25" x14ac:dyDescent="0.2">
      <c r="A62" s="190"/>
      <c r="B62" s="191"/>
      <c r="C62" s="191"/>
      <c r="D62" s="191"/>
      <c r="E62" s="191"/>
      <c r="F62" s="191"/>
      <c r="G62" s="191"/>
      <c r="H62" s="191"/>
      <c r="I62" s="191"/>
      <c r="J62" s="191"/>
      <c r="K62" s="191"/>
      <c r="L62" s="191"/>
      <c r="M62" s="191"/>
      <c r="N62" s="191"/>
      <c r="O62" s="191"/>
      <c r="P62" s="191"/>
      <c r="Q62" s="191"/>
      <c r="R62" s="191"/>
      <c r="S62" s="191"/>
      <c r="T62" s="191"/>
      <c r="U62" s="191"/>
      <c r="V62" s="191"/>
      <c r="W62" s="192"/>
      <c r="X62" s="191"/>
      <c r="Y62" s="191"/>
      <c r="Z62" s="193"/>
      <c r="AA62" s="191"/>
      <c r="AB62" s="144"/>
      <c r="AC62" s="144"/>
    </row>
    <row r="63" spans="1:29" ht="14.25" x14ac:dyDescent="0.2">
      <c r="A63" s="190"/>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44"/>
      <c r="AC63" s="144"/>
    </row>
    <row r="64" spans="1:29" ht="14.25" x14ac:dyDescent="0.2">
      <c r="A64" s="190"/>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44"/>
      <c r="AC64" s="144"/>
    </row>
    <row r="65" spans="1:29" ht="14.25" x14ac:dyDescent="0.2">
      <c r="A65" s="190"/>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44"/>
      <c r="AC65" s="144"/>
    </row>
    <row r="66" spans="1:29" ht="14.25" x14ac:dyDescent="0.2">
      <c r="A66" s="190"/>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44"/>
      <c r="AC66" s="144"/>
    </row>
    <row r="67" spans="1:29" ht="14.25" x14ac:dyDescent="0.2">
      <c r="A67" s="190"/>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44"/>
      <c r="AC67" s="144"/>
    </row>
    <row r="68" spans="1:29" ht="14.25" x14ac:dyDescent="0.2">
      <c r="A68" s="190"/>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44"/>
      <c r="AC68" s="144"/>
    </row>
    <row r="69" spans="1:29" ht="14.25" x14ac:dyDescent="0.2">
      <c r="A69" s="190"/>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44"/>
      <c r="AC69" s="144"/>
    </row>
    <row r="70" spans="1:29" ht="14.25" x14ac:dyDescent="0.2">
      <c r="A70" s="190"/>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5"/>
      <c r="AB70" s="144"/>
      <c r="AC70" s="144"/>
    </row>
    <row r="71" spans="1:29" ht="14.25" x14ac:dyDescent="0.2">
      <c r="A71" s="190"/>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44"/>
      <c r="AC71" s="144"/>
    </row>
    <row r="72" spans="1:29" ht="14.25" x14ac:dyDescent="0.2">
      <c r="A72" s="190"/>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5"/>
      <c r="AB72" s="144"/>
      <c r="AC72" s="144"/>
    </row>
    <row r="73" spans="1:29" ht="14.25" x14ac:dyDescent="0.2">
      <c r="A73" s="190"/>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5"/>
      <c r="AB73" s="144"/>
      <c r="AC73" s="144"/>
    </row>
    <row r="74" spans="1:29" ht="14.25" x14ac:dyDescent="0.2">
      <c r="A74" s="190"/>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5"/>
      <c r="AB74" s="196"/>
      <c r="AC74" s="144"/>
    </row>
    <row r="75" spans="1:29" ht="14.25" x14ac:dyDescent="0.2">
      <c r="A75" s="190"/>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6"/>
      <c r="AC75" s="144"/>
    </row>
    <row r="76" spans="1:29" ht="14.25" x14ac:dyDescent="0.2">
      <c r="A76" s="190"/>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5"/>
      <c r="AB76" s="196"/>
      <c r="AC76" s="144"/>
    </row>
    <row r="77" spans="1:29" ht="14.25" x14ac:dyDescent="0.2">
      <c r="A77" s="190"/>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6"/>
      <c r="AC77" s="144"/>
    </row>
    <row r="78" spans="1:29" ht="14.25" x14ac:dyDescent="0.2">
      <c r="A78" s="190"/>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4"/>
      <c r="AB78" s="196"/>
      <c r="AC78" s="144"/>
    </row>
    <row r="79" spans="1:29" ht="14.25" x14ac:dyDescent="0.2">
      <c r="A79" s="190"/>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5"/>
      <c r="AB79" s="196"/>
      <c r="AC79" s="144"/>
    </row>
    <row r="80" spans="1:29" ht="14.25" x14ac:dyDescent="0.2">
      <c r="A80" s="190"/>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5"/>
      <c r="AB80" s="196"/>
      <c r="AC80" s="144"/>
    </row>
    <row r="81" spans="1:29" ht="14.25" x14ac:dyDescent="0.2">
      <c r="A81" s="190"/>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6"/>
      <c r="AC81" s="144"/>
    </row>
    <row r="82" spans="1:29" ht="15" x14ac:dyDescent="0.25">
      <c r="A82" s="190"/>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8"/>
      <c r="AB82" s="199"/>
    </row>
    <row r="83" spans="1:29" ht="15" x14ac:dyDescent="0.25">
      <c r="A83" s="200"/>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9"/>
    </row>
    <row r="84" spans="1:29" ht="15" x14ac:dyDescent="0.25">
      <c r="A84" s="200"/>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8"/>
      <c r="AB84" s="199"/>
    </row>
    <row r="85" spans="1:29" ht="15" x14ac:dyDescent="0.25">
      <c r="A85" s="200"/>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9"/>
    </row>
    <row r="86" spans="1:29" ht="15" x14ac:dyDescent="0.25">
      <c r="A86" s="200"/>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9"/>
    </row>
    <row r="87" spans="1:29" ht="15" x14ac:dyDescent="0.25">
      <c r="A87" s="200"/>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9"/>
    </row>
    <row r="88" spans="1:29" ht="15" x14ac:dyDescent="0.25">
      <c r="A88" s="200"/>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9"/>
    </row>
    <row r="89" spans="1:29" ht="15" x14ac:dyDescent="0.25">
      <c r="A89" s="200"/>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9"/>
    </row>
    <row r="90" spans="1:29" ht="15" x14ac:dyDescent="0.25">
      <c r="A90" s="200"/>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9"/>
    </row>
    <row r="91" spans="1:29" ht="15" x14ac:dyDescent="0.25">
      <c r="A91" s="200"/>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9"/>
    </row>
    <row r="92" spans="1:29" ht="15" x14ac:dyDescent="0.25">
      <c r="A92" s="200"/>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9"/>
    </row>
    <row r="93" spans="1:29" ht="15" x14ac:dyDescent="0.25">
      <c r="A93" s="200"/>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9"/>
    </row>
    <row r="94" spans="1:29" ht="15" x14ac:dyDescent="0.25">
      <c r="A94" s="200"/>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9"/>
    </row>
    <row r="95" spans="1:29" x14ac:dyDescent="0.2">
      <c r="A95" s="199"/>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row>
    <row r="96" spans="1:29" x14ac:dyDescent="0.2">
      <c r="A96" s="199"/>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row>
    <row r="97" spans="1:29" x14ac:dyDescent="0.2">
      <c r="A97" s="201"/>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row>
    <row r="98" spans="1:29" x14ac:dyDescent="0.2">
      <c r="A98" s="201"/>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row>
    <row r="99" spans="1:29" x14ac:dyDescent="0.2">
      <c r="A99" s="201"/>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row>
    <row r="100" spans="1:29" x14ac:dyDescent="0.2">
      <c r="A100" s="199"/>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row>
    <row r="101" spans="1:29" x14ac:dyDescent="0.2">
      <c r="A101" s="199"/>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row>
    <row r="102" spans="1:29" x14ac:dyDescent="0.2">
      <c r="A102" s="199"/>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row>
    <row r="103" spans="1:29" x14ac:dyDescent="0.2">
      <c r="A103" s="202"/>
    </row>
    <row r="104" spans="1:29" x14ac:dyDescent="0.2">
      <c r="A104" s="202"/>
    </row>
    <row r="119" spans="2:6" x14ac:dyDescent="0.2">
      <c r="B119" s="420"/>
      <c r="C119" s="420"/>
      <c r="D119" s="420"/>
      <c r="E119" s="420"/>
      <c r="F119" s="420"/>
    </row>
    <row r="120" spans="2:6" x14ac:dyDescent="0.2">
      <c r="B120" s="420"/>
      <c r="C120" s="420"/>
      <c r="D120" s="420"/>
      <c r="E120" s="420"/>
      <c r="F120" s="420"/>
    </row>
    <row r="121" spans="2:6" x14ac:dyDescent="0.2">
      <c r="B121" s="420"/>
      <c r="C121" s="420"/>
      <c r="D121" s="420"/>
      <c r="E121" s="420"/>
      <c r="F121" s="420"/>
    </row>
    <row r="122" spans="2:6" x14ac:dyDescent="0.2">
      <c r="B122" s="420"/>
      <c r="C122" s="420"/>
      <c r="D122" s="420"/>
      <c r="E122" s="420"/>
      <c r="F122" s="420"/>
    </row>
    <row r="123" spans="2:6" x14ac:dyDescent="0.2">
      <c r="B123" s="420"/>
      <c r="C123" s="420"/>
      <c r="D123" s="420"/>
      <c r="E123" s="420"/>
      <c r="F123" s="420"/>
    </row>
    <row r="124" spans="2:6" x14ac:dyDescent="0.2">
      <c r="B124" s="420"/>
      <c r="C124" s="420"/>
      <c r="D124" s="420"/>
      <c r="E124" s="420"/>
      <c r="F124" s="420"/>
    </row>
    <row r="125" spans="2:6" x14ac:dyDescent="0.2">
      <c r="B125" s="420"/>
      <c r="C125" s="420"/>
      <c r="D125" s="420"/>
      <c r="E125" s="420"/>
      <c r="F125" s="420"/>
    </row>
    <row r="126" spans="2:6" x14ac:dyDescent="0.2">
      <c r="B126" s="420"/>
      <c r="C126" s="420"/>
      <c r="D126" s="420"/>
      <c r="E126" s="420"/>
      <c r="F126" s="420"/>
    </row>
    <row r="127" spans="2:6" x14ac:dyDescent="0.2">
      <c r="B127" s="420"/>
      <c r="C127" s="420"/>
      <c r="D127" s="420"/>
      <c r="E127" s="420"/>
      <c r="F127" s="420"/>
    </row>
    <row r="128" spans="2:6" x14ac:dyDescent="0.2">
      <c r="B128" s="420"/>
      <c r="C128" s="420"/>
      <c r="D128" s="420"/>
      <c r="E128" s="420"/>
      <c r="F128" s="420"/>
    </row>
    <row r="129" spans="2:6" x14ac:dyDescent="0.2">
      <c r="B129" s="420"/>
      <c r="C129" s="420"/>
      <c r="D129" s="420"/>
      <c r="E129" s="420"/>
      <c r="F129" s="420"/>
    </row>
    <row r="130" spans="2:6" x14ac:dyDescent="0.2">
      <c r="B130" s="420"/>
      <c r="C130" s="420"/>
      <c r="D130" s="420"/>
      <c r="E130" s="420"/>
      <c r="F130" s="420"/>
    </row>
    <row r="169" spans="2:6" x14ac:dyDescent="0.2">
      <c r="B169" s="420"/>
      <c r="C169" s="420"/>
      <c r="D169" s="420"/>
      <c r="E169" s="420"/>
      <c r="F169" s="420"/>
    </row>
    <row r="170" spans="2:6" x14ac:dyDescent="0.2">
      <c r="B170" s="420"/>
      <c r="C170" s="420"/>
      <c r="D170" s="420"/>
      <c r="E170" s="420"/>
      <c r="F170" s="420"/>
    </row>
    <row r="171" spans="2:6" x14ac:dyDescent="0.2">
      <c r="B171" s="420"/>
      <c r="C171" s="420"/>
      <c r="D171" s="420"/>
      <c r="E171" s="420"/>
      <c r="F171" s="420"/>
    </row>
    <row r="172" spans="2:6" x14ac:dyDescent="0.2">
      <c r="B172" s="420"/>
      <c r="C172" s="420"/>
      <c r="D172" s="420"/>
      <c r="E172" s="420"/>
      <c r="F172" s="420"/>
    </row>
    <row r="173" spans="2:6" x14ac:dyDescent="0.2">
      <c r="B173" s="420"/>
      <c r="C173" s="420"/>
      <c r="D173" s="420"/>
      <c r="E173" s="420"/>
      <c r="F173" s="420"/>
    </row>
    <row r="174" spans="2:6" x14ac:dyDescent="0.2">
      <c r="B174" s="420"/>
      <c r="C174" s="420"/>
      <c r="D174" s="420"/>
      <c r="E174" s="420"/>
      <c r="F174" s="420"/>
    </row>
    <row r="175" spans="2:6" x14ac:dyDescent="0.2">
      <c r="B175" s="420"/>
      <c r="C175" s="420"/>
      <c r="D175" s="420"/>
      <c r="E175" s="420"/>
      <c r="F175" s="420"/>
    </row>
    <row r="176" spans="2:6" x14ac:dyDescent="0.2">
      <c r="B176" s="420"/>
      <c r="C176" s="420"/>
      <c r="D176" s="420"/>
      <c r="E176" s="420"/>
      <c r="F176" s="420"/>
    </row>
    <row r="177" spans="2:6" x14ac:dyDescent="0.2">
      <c r="B177" s="420"/>
      <c r="C177" s="420"/>
      <c r="D177" s="420"/>
      <c r="E177" s="420"/>
      <c r="F177" s="420"/>
    </row>
    <row r="178" spans="2:6" x14ac:dyDescent="0.2">
      <c r="B178" s="420"/>
      <c r="C178" s="420"/>
      <c r="D178" s="420"/>
      <c r="E178" s="420"/>
      <c r="F178" s="420"/>
    </row>
    <row r="179" spans="2:6" x14ac:dyDescent="0.2">
      <c r="B179" s="420"/>
      <c r="C179" s="420"/>
      <c r="D179" s="420"/>
      <c r="E179" s="420"/>
      <c r="F179" s="420"/>
    </row>
    <row r="180" spans="2:6" x14ac:dyDescent="0.2">
      <c r="B180" s="420"/>
      <c r="C180" s="420"/>
      <c r="D180" s="420"/>
      <c r="E180" s="420"/>
      <c r="F180" s="420"/>
    </row>
    <row r="181" spans="2:6" x14ac:dyDescent="0.2">
      <c r="B181" s="420"/>
      <c r="C181" s="420"/>
      <c r="D181" s="420"/>
      <c r="E181" s="420"/>
      <c r="F181" s="420"/>
    </row>
    <row r="182" spans="2:6" x14ac:dyDescent="0.2">
      <c r="B182" s="420"/>
      <c r="C182" s="420"/>
      <c r="D182" s="420"/>
      <c r="E182" s="420"/>
      <c r="F182" s="420"/>
    </row>
    <row r="183" spans="2:6" x14ac:dyDescent="0.2">
      <c r="B183" s="420"/>
      <c r="C183" s="420"/>
      <c r="D183" s="420"/>
      <c r="E183" s="420"/>
      <c r="F183" s="420"/>
    </row>
    <row r="184" spans="2:6" x14ac:dyDescent="0.2">
      <c r="B184" s="420"/>
      <c r="C184" s="420"/>
      <c r="D184" s="420"/>
      <c r="E184" s="420"/>
      <c r="F184" s="420"/>
    </row>
    <row r="185" spans="2:6" x14ac:dyDescent="0.2">
      <c r="B185" s="420"/>
      <c r="C185" s="420"/>
      <c r="D185" s="420"/>
      <c r="E185" s="420"/>
      <c r="F185" s="420"/>
    </row>
    <row r="186" spans="2:6" x14ac:dyDescent="0.2">
      <c r="B186" s="420"/>
      <c r="C186" s="420"/>
      <c r="D186" s="420"/>
      <c r="E186" s="420"/>
      <c r="F186" s="420"/>
    </row>
    <row r="598" spans="2:4" ht="13.5" thickBot="1" x14ac:dyDescent="0.25"/>
    <row r="599" spans="2:4" ht="15" customHeight="1" x14ac:dyDescent="0.2">
      <c r="B599" s="423" t="s">
        <v>38</v>
      </c>
      <c r="C599" s="424"/>
      <c r="D599" s="425"/>
    </row>
    <row r="600" spans="2:4" ht="13.5" thickBot="1" x14ac:dyDescent="0.25">
      <c r="B600" s="426"/>
      <c r="C600" s="427"/>
      <c r="D600" s="428"/>
    </row>
    <row r="601" spans="2:4" ht="13.5" thickBot="1" x14ac:dyDescent="0.25">
      <c r="B601" s="421" t="s">
        <v>3</v>
      </c>
      <c r="C601" s="422"/>
      <c r="D601" s="321">
        <v>1</v>
      </c>
    </row>
  </sheetData>
  <sheetProtection sheet="1" objects="1" scenarios="1" formatCells="0" formatColumns="0" formatRows="0"/>
  <mergeCells count="6">
    <mergeCell ref="A1:AA2"/>
    <mergeCell ref="B4:Z4"/>
    <mergeCell ref="B119:F130"/>
    <mergeCell ref="B169:F186"/>
    <mergeCell ref="B601:C601"/>
    <mergeCell ref="B599:D600"/>
  </mergeCells>
  <conditionalFormatting sqref="B3">
    <cfRule type="expression" dxfId="2" priority="2" stopIfTrue="1">
      <formula>$B$3&lt;&gt;$D$601</formula>
    </cfRule>
  </conditionalFormatting>
  <hyperlinks>
    <hyperlink ref="A59" location="Budget!D175" display="Net Income Before Taxes"/>
    <hyperlink ref="A60" location="Budget!D175" display="Cumulative Net Income Before Taxes"/>
    <hyperlink ref="A1:AA2" location="Budget!D122" display="APPLE ORCHARD BUDGET"/>
  </hyperlinks>
  <printOptions horizontalCentered="1"/>
  <pageMargins left="0.3" right="0.3" top="0.5" bottom="0.5" header="0.5" footer="0.5"/>
  <pageSetup scale="70" orientation="landscape"/>
  <headerFooter alignWithMargins="0"/>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C954"/>
  <sheetViews>
    <sheetView workbookViewId="0">
      <pane xSplit="3" ySplit="4" topLeftCell="D5" activePane="bottomRight" state="frozen"/>
      <selection pane="topRight" activeCell="D1" sqref="D1"/>
      <selection pane="bottomLeft" activeCell="A5" sqref="A5"/>
      <selection pane="bottomRight"/>
    </sheetView>
  </sheetViews>
  <sheetFormatPr defaultColWidth="8.85546875" defaultRowHeight="12.75" x14ac:dyDescent="0.2"/>
  <cols>
    <col min="1" max="1" width="1.85546875" style="1" customWidth="1"/>
    <col min="2" max="2" width="3.140625" style="1" customWidth="1"/>
    <col min="3" max="3" width="22.28515625" style="1" customWidth="1"/>
    <col min="4" max="4" width="12" style="1" customWidth="1"/>
    <col min="5" max="28" width="11.28515625" style="1" customWidth="1"/>
    <col min="29" max="29" width="13.42578125" style="1" customWidth="1"/>
    <col min="30" max="270" width="8.85546875" style="1"/>
    <col min="271" max="271" width="1.85546875" style="1" customWidth="1"/>
    <col min="272" max="272" width="3.140625" style="1" customWidth="1"/>
    <col min="273" max="273" width="20.85546875" style="1" customWidth="1"/>
    <col min="274" max="279" width="10.85546875" style="1" bestFit="1" customWidth="1"/>
    <col min="280" max="281" width="11.28515625" style="1" bestFit="1" customWidth="1"/>
    <col min="282" max="282" width="10.28515625" style="1" bestFit="1" customWidth="1"/>
    <col min="283" max="283" width="5.7109375" style="1" bestFit="1" customWidth="1"/>
    <col min="284" max="284" width="11.28515625" style="1" bestFit="1" customWidth="1"/>
    <col min="285" max="526" width="8.85546875" style="1"/>
    <col min="527" max="527" width="1.85546875" style="1" customWidth="1"/>
    <col min="528" max="528" width="3.140625" style="1" customWidth="1"/>
    <col min="529" max="529" width="20.85546875" style="1" customWidth="1"/>
    <col min="530" max="535" width="10.85546875" style="1" bestFit="1" customWidth="1"/>
    <col min="536" max="537" width="11.28515625" style="1" bestFit="1" customWidth="1"/>
    <col min="538" max="538" width="10.28515625" style="1" bestFit="1" customWidth="1"/>
    <col min="539" max="539" width="5.7109375" style="1" bestFit="1" customWidth="1"/>
    <col min="540" max="540" width="11.28515625" style="1" bestFit="1" customWidth="1"/>
    <col min="541" max="782" width="8.85546875" style="1"/>
    <col min="783" max="783" width="1.85546875" style="1" customWidth="1"/>
    <col min="784" max="784" width="3.140625" style="1" customWidth="1"/>
    <col min="785" max="785" width="20.85546875" style="1" customWidth="1"/>
    <col min="786" max="791" width="10.85546875" style="1" bestFit="1" customWidth="1"/>
    <col min="792" max="793" width="11.28515625" style="1" bestFit="1" customWidth="1"/>
    <col min="794" max="794" width="10.28515625" style="1" bestFit="1" customWidth="1"/>
    <col min="795" max="795" width="5.7109375" style="1" bestFit="1" customWidth="1"/>
    <col min="796" max="796" width="11.28515625" style="1" bestFit="1" customWidth="1"/>
    <col min="797" max="1038" width="8.85546875" style="1"/>
    <col min="1039" max="1039" width="1.85546875" style="1" customWidth="1"/>
    <col min="1040" max="1040" width="3.140625" style="1" customWidth="1"/>
    <col min="1041" max="1041" width="20.85546875" style="1" customWidth="1"/>
    <col min="1042" max="1047" width="10.85546875" style="1" bestFit="1" customWidth="1"/>
    <col min="1048" max="1049" width="11.28515625" style="1" bestFit="1" customWidth="1"/>
    <col min="1050" max="1050" width="10.28515625" style="1" bestFit="1" customWidth="1"/>
    <col min="1051" max="1051" width="5.7109375" style="1" bestFit="1" customWidth="1"/>
    <col min="1052" max="1052" width="11.28515625" style="1" bestFit="1" customWidth="1"/>
    <col min="1053" max="1294" width="8.85546875" style="1"/>
    <col min="1295" max="1295" width="1.85546875" style="1" customWidth="1"/>
    <col min="1296" max="1296" width="3.140625" style="1" customWidth="1"/>
    <col min="1297" max="1297" width="20.85546875" style="1" customWidth="1"/>
    <col min="1298" max="1303" width="10.85546875" style="1" bestFit="1" customWidth="1"/>
    <col min="1304" max="1305" width="11.28515625" style="1" bestFit="1" customWidth="1"/>
    <col min="1306" max="1306" width="10.28515625" style="1" bestFit="1" customWidth="1"/>
    <col min="1307" max="1307" width="5.7109375" style="1" bestFit="1" customWidth="1"/>
    <col min="1308" max="1308" width="11.28515625" style="1" bestFit="1" customWidth="1"/>
    <col min="1309" max="1550" width="8.85546875" style="1"/>
    <col min="1551" max="1551" width="1.85546875" style="1" customWidth="1"/>
    <col min="1552" max="1552" width="3.140625" style="1" customWidth="1"/>
    <col min="1553" max="1553" width="20.85546875" style="1" customWidth="1"/>
    <col min="1554" max="1559" width="10.85546875" style="1" bestFit="1" customWidth="1"/>
    <col min="1560" max="1561" width="11.28515625" style="1" bestFit="1" customWidth="1"/>
    <col min="1562" max="1562" width="10.28515625" style="1" bestFit="1" customWidth="1"/>
    <col min="1563" max="1563" width="5.7109375" style="1" bestFit="1" customWidth="1"/>
    <col min="1564" max="1564" width="11.28515625" style="1" bestFit="1" customWidth="1"/>
    <col min="1565" max="1806" width="8.85546875" style="1"/>
    <col min="1807" max="1807" width="1.85546875" style="1" customWidth="1"/>
    <col min="1808" max="1808" width="3.140625" style="1" customWidth="1"/>
    <col min="1809" max="1809" width="20.85546875" style="1" customWidth="1"/>
    <col min="1810" max="1815" width="10.85546875" style="1" bestFit="1" customWidth="1"/>
    <col min="1816" max="1817" width="11.28515625" style="1" bestFit="1" customWidth="1"/>
    <col min="1818" max="1818" width="10.28515625" style="1" bestFit="1" customWidth="1"/>
    <col min="1819" max="1819" width="5.7109375" style="1" bestFit="1" customWidth="1"/>
    <col min="1820" max="1820" width="11.28515625" style="1" bestFit="1" customWidth="1"/>
    <col min="1821" max="2062" width="8.85546875" style="1"/>
    <col min="2063" max="2063" width="1.85546875" style="1" customWidth="1"/>
    <col min="2064" max="2064" width="3.140625" style="1" customWidth="1"/>
    <col min="2065" max="2065" width="20.85546875" style="1" customWidth="1"/>
    <col min="2066" max="2071" width="10.85546875" style="1" bestFit="1" customWidth="1"/>
    <col min="2072" max="2073" width="11.28515625" style="1" bestFit="1" customWidth="1"/>
    <col min="2074" max="2074" width="10.28515625" style="1" bestFit="1" customWidth="1"/>
    <col min="2075" max="2075" width="5.7109375" style="1" bestFit="1" customWidth="1"/>
    <col min="2076" max="2076" width="11.28515625" style="1" bestFit="1" customWidth="1"/>
    <col min="2077" max="2318" width="8.85546875" style="1"/>
    <col min="2319" max="2319" width="1.85546875" style="1" customWidth="1"/>
    <col min="2320" max="2320" width="3.140625" style="1" customWidth="1"/>
    <col min="2321" max="2321" width="20.85546875" style="1" customWidth="1"/>
    <col min="2322" max="2327" width="10.85546875" style="1" bestFit="1" customWidth="1"/>
    <col min="2328" max="2329" width="11.28515625" style="1" bestFit="1" customWidth="1"/>
    <col min="2330" max="2330" width="10.28515625" style="1" bestFit="1" customWidth="1"/>
    <col min="2331" max="2331" width="5.7109375" style="1" bestFit="1" customWidth="1"/>
    <col min="2332" max="2332" width="11.28515625" style="1" bestFit="1" customWidth="1"/>
    <col min="2333" max="2574" width="8.85546875" style="1"/>
    <col min="2575" max="2575" width="1.85546875" style="1" customWidth="1"/>
    <col min="2576" max="2576" width="3.140625" style="1" customWidth="1"/>
    <col min="2577" max="2577" width="20.85546875" style="1" customWidth="1"/>
    <col min="2578" max="2583" width="10.85546875" style="1" bestFit="1" customWidth="1"/>
    <col min="2584" max="2585" width="11.28515625" style="1" bestFit="1" customWidth="1"/>
    <col min="2586" max="2586" width="10.28515625" style="1" bestFit="1" customWidth="1"/>
    <col min="2587" max="2587" width="5.7109375" style="1" bestFit="1" customWidth="1"/>
    <col min="2588" max="2588" width="11.28515625" style="1" bestFit="1" customWidth="1"/>
    <col min="2589" max="2830" width="8.85546875" style="1"/>
    <col min="2831" max="2831" width="1.85546875" style="1" customWidth="1"/>
    <col min="2832" max="2832" width="3.140625" style="1" customWidth="1"/>
    <col min="2833" max="2833" width="20.85546875" style="1" customWidth="1"/>
    <col min="2834" max="2839" width="10.85546875" style="1" bestFit="1" customWidth="1"/>
    <col min="2840" max="2841" width="11.28515625" style="1" bestFit="1" customWidth="1"/>
    <col min="2842" max="2842" width="10.28515625" style="1" bestFit="1" customWidth="1"/>
    <col min="2843" max="2843" width="5.7109375" style="1" bestFit="1" customWidth="1"/>
    <col min="2844" max="2844" width="11.28515625" style="1" bestFit="1" customWidth="1"/>
    <col min="2845" max="3086" width="8.85546875" style="1"/>
    <col min="3087" max="3087" width="1.85546875" style="1" customWidth="1"/>
    <col min="3088" max="3088" width="3.140625" style="1" customWidth="1"/>
    <col min="3089" max="3089" width="20.85546875" style="1" customWidth="1"/>
    <col min="3090" max="3095" width="10.85546875" style="1" bestFit="1" customWidth="1"/>
    <col min="3096" max="3097" width="11.28515625" style="1" bestFit="1" customWidth="1"/>
    <col min="3098" max="3098" width="10.28515625" style="1" bestFit="1" customWidth="1"/>
    <col min="3099" max="3099" width="5.7109375" style="1" bestFit="1" customWidth="1"/>
    <col min="3100" max="3100" width="11.28515625" style="1" bestFit="1" customWidth="1"/>
    <col min="3101" max="3342" width="8.85546875" style="1"/>
    <col min="3343" max="3343" width="1.85546875" style="1" customWidth="1"/>
    <col min="3344" max="3344" width="3.140625" style="1" customWidth="1"/>
    <col min="3345" max="3345" width="20.85546875" style="1" customWidth="1"/>
    <col min="3346" max="3351" width="10.85546875" style="1" bestFit="1" customWidth="1"/>
    <col min="3352" max="3353" width="11.28515625" style="1" bestFit="1" customWidth="1"/>
    <col min="3354" max="3354" width="10.28515625" style="1" bestFit="1" customWidth="1"/>
    <col min="3355" max="3355" width="5.7109375" style="1" bestFit="1" customWidth="1"/>
    <col min="3356" max="3356" width="11.28515625" style="1" bestFit="1" customWidth="1"/>
    <col min="3357" max="3598" width="8.85546875" style="1"/>
    <col min="3599" max="3599" width="1.85546875" style="1" customWidth="1"/>
    <col min="3600" max="3600" width="3.140625" style="1" customWidth="1"/>
    <col min="3601" max="3601" width="20.85546875" style="1" customWidth="1"/>
    <col min="3602" max="3607" width="10.85546875" style="1" bestFit="1" customWidth="1"/>
    <col min="3608" max="3609" width="11.28515625" style="1" bestFit="1" customWidth="1"/>
    <col min="3610" max="3610" width="10.28515625" style="1" bestFit="1" customWidth="1"/>
    <col min="3611" max="3611" width="5.7109375" style="1" bestFit="1" customWidth="1"/>
    <col min="3612" max="3612" width="11.28515625" style="1" bestFit="1" customWidth="1"/>
    <col min="3613" max="3854" width="8.85546875" style="1"/>
    <col min="3855" max="3855" width="1.85546875" style="1" customWidth="1"/>
    <col min="3856" max="3856" width="3.140625" style="1" customWidth="1"/>
    <col min="3857" max="3857" width="20.85546875" style="1" customWidth="1"/>
    <col min="3858" max="3863" width="10.85546875" style="1" bestFit="1" customWidth="1"/>
    <col min="3864" max="3865" width="11.28515625" style="1" bestFit="1" customWidth="1"/>
    <col min="3866" max="3866" width="10.28515625" style="1" bestFit="1" customWidth="1"/>
    <col min="3867" max="3867" width="5.7109375" style="1" bestFit="1" customWidth="1"/>
    <col min="3868" max="3868" width="11.28515625" style="1" bestFit="1" customWidth="1"/>
    <col min="3869" max="4110" width="8.85546875" style="1"/>
    <col min="4111" max="4111" width="1.85546875" style="1" customWidth="1"/>
    <col min="4112" max="4112" width="3.140625" style="1" customWidth="1"/>
    <col min="4113" max="4113" width="20.85546875" style="1" customWidth="1"/>
    <col min="4114" max="4119" width="10.85546875" style="1" bestFit="1" customWidth="1"/>
    <col min="4120" max="4121" width="11.28515625" style="1" bestFit="1" customWidth="1"/>
    <col min="4122" max="4122" width="10.28515625" style="1" bestFit="1" customWidth="1"/>
    <col min="4123" max="4123" width="5.7109375" style="1" bestFit="1" customWidth="1"/>
    <col min="4124" max="4124" width="11.28515625" style="1" bestFit="1" customWidth="1"/>
    <col min="4125" max="4366" width="8.85546875" style="1"/>
    <col min="4367" max="4367" width="1.85546875" style="1" customWidth="1"/>
    <col min="4368" max="4368" width="3.140625" style="1" customWidth="1"/>
    <col min="4369" max="4369" width="20.85546875" style="1" customWidth="1"/>
    <col min="4370" max="4375" width="10.85546875" style="1" bestFit="1" customWidth="1"/>
    <col min="4376" max="4377" width="11.28515625" style="1" bestFit="1" customWidth="1"/>
    <col min="4378" max="4378" width="10.28515625" style="1" bestFit="1" customWidth="1"/>
    <col min="4379" max="4379" width="5.7109375" style="1" bestFit="1" customWidth="1"/>
    <col min="4380" max="4380" width="11.28515625" style="1" bestFit="1" customWidth="1"/>
    <col min="4381" max="4622" width="8.85546875" style="1"/>
    <col min="4623" max="4623" width="1.85546875" style="1" customWidth="1"/>
    <col min="4624" max="4624" width="3.140625" style="1" customWidth="1"/>
    <col min="4625" max="4625" width="20.85546875" style="1" customWidth="1"/>
    <col min="4626" max="4631" width="10.85546875" style="1" bestFit="1" customWidth="1"/>
    <col min="4632" max="4633" width="11.28515625" style="1" bestFit="1" customWidth="1"/>
    <col min="4634" max="4634" width="10.28515625" style="1" bestFit="1" customWidth="1"/>
    <col min="4635" max="4635" width="5.7109375" style="1" bestFit="1" customWidth="1"/>
    <col min="4636" max="4636" width="11.28515625" style="1" bestFit="1" customWidth="1"/>
    <col min="4637" max="4878" width="8.85546875" style="1"/>
    <col min="4879" max="4879" width="1.85546875" style="1" customWidth="1"/>
    <col min="4880" max="4880" width="3.140625" style="1" customWidth="1"/>
    <col min="4881" max="4881" width="20.85546875" style="1" customWidth="1"/>
    <col min="4882" max="4887" width="10.85546875" style="1" bestFit="1" customWidth="1"/>
    <col min="4888" max="4889" width="11.28515625" style="1" bestFit="1" customWidth="1"/>
    <col min="4890" max="4890" width="10.28515625" style="1" bestFit="1" customWidth="1"/>
    <col min="4891" max="4891" width="5.7109375" style="1" bestFit="1" customWidth="1"/>
    <col min="4892" max="4892" width="11.28515625" style="1" bestFit="1" customWidth="1"/>
    <col min="4893" max="5134" width="8.85546875" style="1"/>
    <col min="5135" max="5135" width="1.85546875" style="1" customWidth="1"/>
    <col min="5136" max="5136" width="3.140625" style="1" customWidth="1"/>
    <col min="5137" max="5137" width="20.85546875" style="1" customWidth="1"/>
    <col min="5138" max="5143" width="10.85546875" style="1" bestFit="1" customWidth="1"/>
    <col min="5144" max="5145" width="11.28515625" style="1" bestFit="1" customWidth="1"/>
    <col min="5146" max="5146" width="10.28515625" style="1" bestFit="1" customWidth="1"/>
    <col min="5147" max="5147" width="5.7109375" style="1" bestFit="1" customWidth="1"/>
    <col min="5148" max="5148" width="11.28515625" style="1" bestFit="1" customWidth="1"/>
    <col min="5149" max="5390" width="8.85546875" style="1"/>
    <col min="5391" max="5391" width="1.85546875" style="1" customWidth="1"/>
    <col min="5392" max="5392" width="3.140625" style="1" customWidth="1"/>
    <col min="5393" max="5393" width="20.85546875" style="1" customWidth="1"/>
    <col min="5394" max="5399" width="10.85546875" style="1" bestFit="1" customWidth="1"/>
    <col min="5400" max="5401" width="11.28515625" style="1" bestFit="1" customWidth="1"/>
    <col min="5402" max="5402" width="10.28515625" style="1" bestFit="1" customWidth="1"/>
    <col min="5403" max="5403" width="5.7109375" style="1" bestFit="1" customWidth="1"/>
    <col min="5404" max="5404" width="11.28515625" style="1" bestFit="1" customWidth="1"/>
    <col min="5405" max="5646" width="8.85546875" style="1"/>
    <col min="5647" max="5647" width="1.85546875" style="1" customWidth="1"/>
    <col min="5648" max="5648" width="3.140625" style="1" customWidth="1"/>
    <col min="5649" max="5649" width="20.85546875" style="1" customWidth="1"/>
    <col min="5650" max="5655" width="10.85546875" style="1" bestFit="1" customWidth="1"/>
    <col min="5656" max="5657" width="11.28515625" style="1" bestFit="1" customWidth="1"/>
    <col min="5658" max="5658" width="10.28515625" style="1" bestFit="1" customWidth="1"/>
    <col min="5659" max="5659" width="5.7109375" style="1" bestFit="1" customWidth="1"/>
    <col min="5660" max="5660" width="11.28515625" style="1" bestFit="1" customWidth="1"/>
    <col min="5661" max="5902" width="8.85546875" style="1"/>
    <col min="5903" max="5903" width="1.85546875" style="1" customWidth="1"/>
    <col min="5904" max="5904" width="3.140625" style="1" customWidth="1"/>
    <col min="5905" max="5905" width="20.85546875" style="1" customWidth="1"/>
    <col min="5906" max="5911" width="10.85546875" style="1" bestFit="1" customWidth="1"/>
    <col min="5912" max="5913" width="11.28515625" style="1" bestFit="1" customWidth="1"/>
    <col min="5914" max="5914" width="10.28515625" style="1" bestFit="1" customWidth="1"/>
    <col min="5915" max="5915" width="5.7109375" style="1" bestFit="1" customWidth="1"/>
    <col min="5916" max="5916" width="11.28515625" style="1" bestFit="1" customWidth="1"/>
    <col min="5917" max="6158" width="8.85546875" style="1"/>
    <col min="6159" max="6159" width="1.85546875" style="1" customWidth="1"/>
    <col min="6160" max="6160" width="3.140625" style="1" customWidth="1"/>
    <col min="6161" max="6161" width="20.85546875" style="1" customWidth="1"/>
    <col min="6162" max="6167" width="10.85546875" style="1" bestFit="1" customWidth="1"/>
    <col min="6168" max="6169" width="11.28515625" style="1" bestFit="1" customWidth="1"/>
    <col min="6170" max="6170" width="10.28515625" style="1" bestFit="1" customWidth="1"/>
    <col min="6171" max="6171" width="5.7109375" style="1" bestFit="1" customWidth="1"/>
    <col min="6172" max="6172" width="11.28515625" style="1" bestFit="1" customWidth="1"/>
    <col min="6173" max="6414" width="8.85546875" style="1"/>
    <col min="6415" max="6415" width="1.85546875" style="1" customWidth="1"/>
    <col min="6416" max="6416" width="3.140625" style="1" customWidth="1"/>
    <col min="6417" max="6417" width="20.85546875" style="1" customWidth="1"/>
    <col min="6418" max="6423" width="10.85546875" style="1" bestFit="1" customWidth="1"/>
    <col min="6424" max="6425" width="11.28515625" style="1" bestFit="1" customWidth="1"/>
    <col min="6426" max="6426" width="10.28515625" style="1" bestFit="1" customWidth="1"/>
    <col min="6427" max="6427" width="5.7109375" style="1" bestFit="1" customWidth="1"/>
    <col min="6428" max="6428" width="11.28515625" style="1" bestFit="1" customWidth="1"/>
    <col min="6429" max="6670" width="8.85546875" style="1"/>
    <col min="6671" max="6671" width="1.85546875" style="1" customWidth="1"/>
    <col min="6672" max="6672" width="3.140625" style="1" customWidth="1"/>
    <col min="6673" max="6673" width="20.85546875" style="1" customWidth="1"/>
    <col min="6674" max="6679" width="10.85546875" style="1" bestFit="1" customWidth="1"/>
    <col min="6680" max="6681" width="11.28515625" style="1" bestFit="1" customWidth="1"/>
    <col min="6682" max="6682" width="10.28515625" style="1" bestFit="1" customWidth="1"/>
    <col min="6683" max="6683" width="5.7109375" style="1" bestFit="1" customWidth="1"/>
    <col min="6684" max="6684" width="11.28515625" style="1" bestFit="1" customWidth="1"/>
    <col min="6685" max="6926" width="8.85546875" style="1"/>
    <col min="6927" max="6927" width="1.85546875" style="1" customWidth="1"/>
    <col min="6928" max="6928" width="3.140625" style="1" customWidth="1"/>
    <col min="6929" max="6929" width="20.85546875" style="1" customWidth="1"/>
    <col min="6930" max="6935" width="10.85546875" style="1" bestFit="1" customWidth="1"/>
    <col min="6936" max="6937" width="11.28515625" style="1" bestFit="1" customWidth="1"/>
    <col min="6938" max="6938" width="10.28515625" style="1" bestFit="1" customWidth="1"/>
    <col min="6939" max="6939" width="5.7109375" style="1" bestFit="1" customWidth="1"/>
    <col min="6940" max="6940" width="11.28515625" style="1" bestFit="1" customWidth="1"/>
    <col min="6941" max="7182" width="8.85546875" style="1"/>
    <col min="7183" max="7183" width="1.85546875" style="1" customWidth="1"/>
    <col min="7184" max="7184" width="3.140625" style="1" customWidth="1"/>
    <col min="7185" max="7185" width="20.85546875" style="1" customWidth="1"/>
    <col min="7186" max="7191" width="10.85546875" style="1" bestFit="1" customWidth="1"/>
    <col min="7192" max="7193" width="11.28515625" style="1" bestFit="1" customWidth="1"/>
    <col min="7194" max="7194" width="10.28515625" style="1" bestFit="1" customWidth="1"/>
    <col min="7195" max="7195" width="5.7109375" style="1" bestFit="1" customWidth="1"/>
    <col min="7196" max="7196" width="11.28515625" style="1" bestFit="1" customWidth="1"/>
    <col min="7197" max="7438" width="8.85546875" style="1"/>
    <col min="7439" max="7439" width="1.85546875" style="1" customWidth="1"/>
    <col min="7440" max="7440" width="3.140625" style="1" customWidth="1"/>
    <col min="7441" max="7441" width="20.85546875" style="1" customWidth="1"/>
    <col min="7442" max="7447" width="10.85546875" style="1" bestFit="1" customWidth="1"/>
    <col min="7448" max="7449" width="11.28515625" style="1" bestFit="1" customWidth="1"/>
    <col min="7450" max="7450" width="10.28515625" style="1" bestFit="1" customWidth="1"/>
    <col min="7451" max="7451" width="5.7109375" style="1" bestFit="1" customWidth="1"/>
    <col min="7452" max="7452" width="11.28515625" style="1" bestFit="1" customWidth="1"/>
    <col min="7453" max="7694" width="8.85546875" style="1"/>
    <col min="7695" max="7695" width="1.85546875" style="1" customWidth="1"/>
    <col min="7696" max="7696" width="3.140625" style="1" customWidth="1"/>
    <col min="7697" max="7697" width="20.85546875" style="1" customWidth="1"/>
    <col min="7698" max="7703" width="10.85546875" style="1" bestFit="1" customWidth="1"/>
    <col min="7704" max="7705" width="11.28515625" style="1" bestFit="1" customWidth="1"/>
    <col min="7706" max="7706" width="10.28515625" style="1" bestFit="1" customWidth="1"/>
    <col min="7707" max="7707" width="5.7109375" style="1" bestFit="1" customWidth="1"/>
    <col min="7708" max="7708" width="11.28515625" style="1" bestFit="1" customWidth="1"/>
    <col min="7709" max="7950" width="8.85546875" style="1"/>
    <col min="7951" max="7951" width="1.85546875" style="1" customWidth="1"/>
    <col min="7952" max="7952" width="3.140625" style="1" customWidth="1"/>
    <col min="7953" max="7953" width="20.85546875" style="1" customWidth="1"/>
    <col min="7954" max="7959" width="10.85546875" style="1" bestFit="1" customWidth="1"/>
    <col min="7960" max="7961" width="11.28515625" style="1" bestFit="1" customWidth="1"/>
    <col min="7962" max="7962" width="10.28515625" style="1" bestFit="1" customWidth="1"/>
    <col min="7963" max="7963" width="5.7109375" style="1" bestFit="1" customWidth="1"/>
    <col min="7964" max="7964" width="11.28515625" style="1" bestFit="1" customWidth="1"/>
    <col min="7965" max="8206" width="8.85546875" style="1"/>
    <col min="8207" max="8207" width="1.85546875" style="1" customWidth="1"/>
    <col min="8208" max="8208" width="3.140625" style="1" customWidth="1"/>
    <col min="8209" max="8209" width="20.85546875" style="1" customWidth="1"/>
    <col min="8210" max="8215" width="10.85546875" style="1" bestFit="1" customWidth="1"/>
    <col min="8216" max="8217" width="11.28515625" style="1" bestFit="1" customWidth="1"/>
    <col min="8218" max="8218" width="10.28515625" style="1" bestFit="1" customWidth="1"/>
    <col min="8219" max="8219" width="5.7109375" style="1" bestFit="1" customWidth="1"/>
    <col min="8220" max="8220" width="11.28515625" style="1" bestFit="1" customWidth="1"/>
    <col min="8221" max="8462" width="8.85546875" style="1"/>
    <col min="8463" max="8463" width="1.85546875" style="1" customWidth="1"/>
    <col min="8464" max="8464" width="3.140625" style="1" customWidth="1"/>
    <col min="8465" max="8465" width="20.85546875" style="1" customWidth="1"/>
    <col min="8466" max="8471" width="10.85546875" style="1" bestFit="1" customWidth="1"/>
    <col min="8472" max="8473" width="11.28515625" style="1" bestFit="1" customWidth="1"/>
    <col min="8474" max="8474" width="10.28515625" style="1" bestFit="1" customWidth="1"/>
    <col min="8475" max="8475" width="5.7109375" style="1" bestFit="1" customWidth="1"/>
    <col min="8476" max="8476" width="11.28515625" style="1" bestFit="1" customWidth="1"/>
    <col min="8477" max="8718" width="8.85546875" style="1"/>
    <col min="8719" max="8719" width="1.85546875" style="1" customWidth="1"/>
    <col min="8720" max="8720" width="3.140625" style="1" customWidth="1"/>
    <col min="8721" max="8721" width="20.85546875" style="1" customWidth="1"/>
    <col min="8722" max="8727" width="10.85546875" style="1" bestFit="1" customWidth="1"/>
    <col min="8728" max="8729" width="11.28515625" style="1" bestFit="1" customWidth="1"/>
    <col min="8730" max="8730" width="10.28515625" style="1" bestFit="1" customWidth="1"/>
    <col min="8731" max="8731" width="5.7109375" style="1" bestFit="1" customWidth="1"/>
    <col min="8732" max="8732" width="11.28515625" style="1" bestFit="1" customWidth="1"/>
    <col min="8733" max="8974" width="8.85546875" style="1"/>
    <col min="8975" max="8975" width="1.85546875" style="1" customWidth="1"/>
    <col min="8976" max="8976" width="3.140625" style="1" customWidth="1"/>
    <col min="8977" max="8977" width="20.85546875" style="1" customWidth="1"/>
    <col min="8978" max="8983" width="10.85546875" style="1" bestFit="1" customWidth="1"/>
    <col min="8984" max="8985" width="11.28515625" style="1" bestFit="1" customWidth="1"/>
    <col min="8986" max="8986" width="10.28515625" style="1" bestFit="1" customWidth="1"/>
    <col min="8987" max="8987" width="5.7109375" style="1" bestFit="1" customWidth="1"/>
    <col min="8988" max="8988" width="11.28515625" style="1" bestFit="1" customWidth="1"/>
    <col min="8989" max="9230" width="8.85546875" style="1"/>
    <col min="9231" max="9231" width="1.85546875" style="1" customWidth="1"/>
    <col min="9232" max="9232" width="3.140625" style="1" customWidth="1"/>
    <col min="9233" max="9233" width="20.85546875" style="1" customWidth="1"/>
    <col min="9234" max="9239" width="10.85546875" style="1" bestFit="1" customWidth="1"/>
    <col min="9240" max="9241" width="11.28515625" style="1" bestFit="1" customWidth="1"/>
    <col min="9242" max="9242" width="10.28515625" style="1" bestFit="1" customWidth="1"/>
    <col min="9243" max="9243" width="5.7109375" style="1" bestFit="1" customWidth="1"/>
    <col min="9244" max="9244" width="11.28515625" style="1" bestFit="1" customWidth="1"/>
    <col min="9245" max="9486" width="8.85546875" style="1"/>
    <col min="9487" max="9487" width="1.85546875" style="1" customWidth="1"/>
    <col min="9488" max="9488" width="3.140625" style="1" customWidth="1"/>
    <col min="9489" max="9489" width="20.85546875" style="1" customWidth="1"/>
    <col min="9490" max="9495" width="10.85546875" style="1" bestFit="1" customWidth="1"/>
    <col min="9496" max="9497" width="11.28515625" style="1" bestFit="1" customWidth="1"/>
    <col min="9498" max="9498" width="10.28515625" style="1" bestFit="1" customWidth="1"/>
    <col min="9499" max="9499" width="5.7109375" style="1" bestFit="1" customWidth="1"/>
    <col min="9500" max="9500" width="11.28515625" style="1" bestFit="1" customWidth="1"/>
    <col min="9501" max="9742" width="8.85546875" style="1"/>
    <col min="9743" max="9743" width="1.85546875" style="1" customWidth="1"/>
    <col min="9744" max="9744" width="3.140625" style="1" customWidth="1"/>
    <col min="9745" max="9745" width="20.85546875" style="1" customWidth="1"/>
    <col min="9746" max="9751" width="10.85546875" style="1" bestFit="1" customWidth="1"/>
    <col min="9752" max="9753" width="11.28515625" style="1" bestFit="1" customWidth="1"/>
    <col min="9754" max="9754" width="10.28515625" style="1" bestFit="1" customWidth="1"/>
    <col min="9755" max="9755" width="5.7109375" style="1" bestFit="1" customWidth="1"/>
    <col min="9756" max="9756" width="11.28515625" style="1" bestFit="1" customWidth="1"/>
    <col min="9757" max="9998" width="8.85546875" style="1"/>
    <col min="9999" max="9999" width="1.85546875" style="1" customWidth="1"/>
    <col min="10000" max="10000" width="3.140625" style="1" customWidth="1"/>
    <col min="10001" max="10001" width="20.85546875" style="1" customWidth="1"/>
    <col min="10002" max="10007" width="10.85546875" style="1" bestFit="1" customWidth="1"/>
    <col min="10008" max="10009" width="11.28515625" style="1" bestFit="1" customWidth="1"/>
    <col min="10010" max="10010" width="10.28515625" style="1" bestFit="1" customWidth="1"/>
    <col min="10011" max="10011" width="5.7109375" style="1" bestFit="1" customWidth="1"/>
    <col min="10012" max="10012" width="11.28515625" style="1" bestFit="1" customWidth="1"/>
    <col min="10013" max="10254" width="8.85546875" style="1"/>
    <col min="10255" max="10255" width="1.85546875" style="1" customWidth="1"/>
    <col min="10256" max="10256" width="3.140625" style="1" customWidth="1"/>
    <col min="10257" max="10257" width="20.85546875" style="1" customWidth="1"/>
    <col min="10258" max="10263" width="10.85546875" style="1" bestFit="1" customWidth="1"/>
    <col min="10264" max="10265" width="11.28515625" style="1" bestFit="1" customWidth="1"/>
    <col min="10266" max="10266" width="10.28515625" style="1" bestFit="1" customWidth="1"/>
    <col min="10267" max="10267" width="5.7109375" style="1" bestFit="1" customWidth="1"/>
    <col min="10268" max="10268" width="11.28515625" style="1" bestFit="1" customWidth="1"/>
    <col min="10269" max="10510" width="8.85546875" style="1"/>
    <col min="10511" max="10511" width="1.85546875" style="1" customWidth="1"/>
    <col min="10512" max="10512" width="3.140625" style="1" customWidth="1"/>
    <col min="10513" max="10513" width="20.85546875" style="1" customWidth="1"/>
    <col min="10514" max="10519" width="10.85546875" style="1" bestFit="1" customWidth="1"/>
    <col min="10520" max="10521" width="11.28515625" style="1" bestFit="1" customWidth="1"/>
    <col min="10522" max="10522" width="10.28515625" style="1" bestFit="1" customWidth="1"/>
    <col min="10523" max="10523" width="5.7109375" style="1" bestFit="1" customWidth="1"/>
    <col min="10524" max="10524" width="11.28515625" style="1" bestFit="1" customWidth="1"/>
    <col min="10525" max="10766" width="8.85546875" style="1"/>
    <col min="10767" max="10767" width="1.85546875" style="1" customWidth="1"/>
    <col min="10768" max="10768" width="3.140625" style="1" customWidth="1"/>
    <col min="10769" max="10769" width="20.85546875" style="1" customWidth="1"/>
    <col min="10770" max="10775" width="10.85546875" style="1" bestFit="1" customWidth="1"/>
    <col min="10776" max="10777" width="11.28515625" style="1" bestFit="1" customWidth="1"/>
    <col min="10778" max="10778" width="10.28515625" style="1" bestFit="1" customWidth="1"/>
    <col min="10779" max="10779" width="5.7109375" style="1" bestFit="1" customWidth="1"/>
    <col min="10780" max="10780" width="11.28515625" style="1" bestFit="1" customWidth="1"/>
    <col min="10781" max="11022" width="8.85546875" style="1"/>
    <col min="11023" max="11023" width="1.85546875" style="1" customWidth="1"/>
    <col min="11024" max="11024" width="3.140625" style="1" customWidth="1"/>
    <col min="11025" max="11025" width="20.85546875" style="1" customWidth="1"/>
    <col min="11026" max="11031" width="10.85546875" style="1" bestFit="1" customWidth="1"/>
    <col min="11032" max="11033" width="11.28515625" style="1" bestFit="1" customWidth="1"/>
    <col min="11034" max="11034" width="10.28515625" style="1" bestFit="1" customWidth="1"/>
    <col min="11035" max="11035" width="5.7109375" style="1" bestFit="1" customWidth="1"/>
    <col min="11036" max="11036" width="11.28515625" style="1" bestFit="1" customWidth="1"/>
    <col min="11037" max="11278" width="8.85546875" style="1"/>
    <col min="11279" max="11279" width="1.85546875" style="1" customWidth="1"/>
    <col min="11280" max="11280" width="3.140625" style="1" customWidth="1"/>
    <col min="11281" max="11281" width="20.85546875" style="1" customWidth="1"/>
    <col min="11282" max="11287" width="10.85546875" style="1" bestFit="1" customWidth="1"/>
    <col min="11288" max="11289" width="11.28515625" style="1" bestFit="1" customWidth="1"/>
    <col min="11290" max="11290" width="10.28515625" style="1" bestFit="1" customWidth="1"/>
    <col min="11291" max="11291" width="5.7109375" style="1" bestFit="1" customWidth="1"/>
    <col min="11292" max="11292" width="11.28515625" style="1" bestFit="1" customWidth="1"/>
    <col min="11293" max="11534" width="8.85546875" style="1"/>
    <col min="11535" max="11535" width="1.85546875" style="1" customWidth="1"/>
    <col min="11536" max="11536" width="3.140625" style="1" customWidth="1"/>
    <col min="11537" max="11537" width="20.85546875" style="1" customWidth="1"/>
    <col min="11538" max="11543" width="10.85546875" style="1" bestFit="1" customWidth="1"/>
    <col min="11544" max="11545" width="11.28515625" style="1" bestFit="1" customWidth="1"/>
    <col min="11546" max="11546" width="10.28515625" style="1" bestFit="1" customWidth="1"/>
    <col min="11547" max="11547" width="5.7109375" style="1" bestFit="1" customWidth="1"/>
    <col min="11548" max="11548" width="11.28515625" style="1" bestFit="1" customWidth="1"/>
    <col min="11549" max="11790" width="8.85546875" style="1"/>
    <col min="11791" max="11791" width="1.85546875" style="1" customWidth="1"/>
    <col min="11792" max="11792" width="3.140625" style="1" customWidth="1"/>
    <col min="11793" max="11793" width="20.85546875" style="1" customWidth="1"/>
    <col min="11794" max="11799" width="10.85546875" style="1" bestFit="1" customWidth="1"/>
    <col min="11800" max="11801" width="11.28515625" style="1" bestFit="1" customWidth="1"/>
    <col min="11802" max="11802" width="10.28515625" style="1" bestFit="1" customWidth="1"/>
    <col min="11803" max="11803" width="5.7109375" style="1" bestFit="1" customWidth="1"/>
    <col min="11804" max="11804" width="11.28515625" style="1" bestFit="1" customWidth="1"/>
    <col min="11805" max="12046" width="8.85546875" style="1"/>
    <col min="12047" max="12047" width="1.85546875" style="1" customWidth="1"/>
    <col min="12048" max="12048" width="3.140625" style="1" customWidth="1"/>
    <col min="12049" max="12049" width="20.85546875" style="1" customWidth="1"/>
    <col min="12050" max="12055" width="10.85546875" style="1" bestFit="1" customWidth="1"/>
    <col min="12056" max="12057" width="11.28515625" style="1" bestFit="1" customWidth="1"/>
    <col min="12058" max="12058" width="10.28515625" style="1" bestFit="1" customWidth="1"/>
    <col min="12059" max="12059" width="5.7109375" style="1" bestFit="1" customWidth="1"/>
    <col min="12060" max="12060" width="11.28515625" style="1" bestFit="1" customWidth="1"/>
    <col min="12061" max="12302" width="8.85546875" style="1"/>
    <col min="12303" max="12303" width="1.85546875" style="1" customWidth="1"/>
    <col min="12304" max="12304" width="3.140625" style="1" customWidth="1"/>
    <col min="12305" max="12305" width="20.85546875" style="1" customWidth="1"/>
    <col min="12306" max="12311" width="10.85546875" style="1" bestFit="1" customWidth="1"/>
    <col min="12312" max="12313" width="11.28515625" style="1" bestFit="1" customWidth="1"/>
    <col min="12314" max="12314" width="10.28515625" style="1" bestFit="1" customWidth="1"/>
    <col min="12315" max="12315" width="5.7109375" style="1" bestFit="1" customWidth="1"/>
    <col min="12316" max="12316" width="11.28515625" style="1" bestFit="1" customWidth="1"/>
    <col min="12317" max="12558" width="8.85546875" style="1"/>
    <col min="12559" max="12559" width="1.85546875" style="1" customWidth="1"/>
    <col min="12560" max="12560" width="3.140625" style="1" customWidth="1"/>
    <col min="12561" max="12561" width="20.85546875" style="1" customWidth="1"/>
    <col min="12562" max="12567" width="10.85546875" style="1" bestFit="1" customWidth="1"/>
    <col min="12568" max="12569" width="11.28515625" style="1" bestFit="1" customWidth="1"/>
    <col min="12570" max="12570" width="10.28515625" style="1" bestFit="1" customWidth="1"/>
    <col min="12571" max="12571" width="5.7109375" style="1" bestFit="1" customWidth="1"/>
    <col min="12572" max="12572" width="11.28515625" style="1" bestFit="1" customWidth="1"/>
    <col min="12573" max="12814" width="8.85546875" style="1"/>
    <col min="12815" max="12815" width="1.85546875" style="1" customWidth="1"/>
    <col min="12816" max="12816" width="3.140625" style="1" customWidth="1"/>
    <col min="12817" max="12817" width="20.85546875" style="1" customWidth="1"/>
    <col min="12818" max="12823" width="10.85546875" style="1" bestFit="1" customWidth="1"/>
    <col min="12824" max="12825" width="11.28515625" style="1" bestFit="1" customWidth="1"/>
    <col min="12826" max="12826" width="10.28515625" style="1" bestFit="1" customWidth="1"/>
    <col min="12827" max="12827" width="5.7109375" style="1" bestFit="1" customWidth="1"/>
    <col min="12828" max="12828" width="11.28515625" style="1" bestFit="1" customWidth="1"/>
    <col min="12829" max="13070" width="8.85546875" style="1"/>
    <col min="13071" max="13071" width="1.85546875" style="1" customWidth="1"/>
    <col min="13072" max="13072" width="3.140625" style="1" customWidth="1"/>
    <col min="13073" max="13073" width="20.85546875" style="1" customWidth="1"/>
    <col min="13074" max="13079" width="10.85546875" style="1" bestFit="1" customWidth="1"/>
    <col min="13080" max="13081" width="11.28515625" style="1" bestFit="1" customWidth="1"/>
    <col min="13082" max="13082" width="10.28515625" style="1" bestFit="1" customWidth="1"/>
    <col min="13083" max="13083" width="5.7109375" style="1" bestFit="1" customWidth="1"/>
    <col min="13084" max="13084" width="11.28515625" style="1" bestFit="1" customWidth="1"/>
    <col min="13085" max="13326" width="8.85546875" style="1"/>
    <col min="13327" max="13327" width="1.85546875" style="1" customWidth="1"/>
    <col min="13328" max="13328" width="3.140625" style="1" customWidth="1"/>
    <col min="13329" max="13329" width="20.85546875" style="1" customWidth="1"/>
    <col min="13330" max="13335" width="10.85546875" style="1" bestFit="1" customWidth="1"/>
    <col min="13336" max="13337" width="11.28515625" style="1" bestFit="1" customWidth="1"/>
    <col min="13338" max="13338" width="10.28515625" style="1" bestFit="1" customWidth="1"/>
    <col min="13339" max="13339" width="5.7109375" style="1" bestFit="1" customWidth="1"/>
    <col min="13340" max="13340" width="11.28515625" style="1" bestFit="1" customWidth="1"/>
    <col min="13341" max="13582" width="8.85546875" style="1"/>
    <col min="13583" max="13583" width="1.85546875" style="1" customWidth="1"/>
    <col min="13584" max="13584" width="3.140625" style="1" customWidth="1"/>
    <col min="13585" max="13585" width="20.85546875" style="1" customWidth="1"/>
    <col min="13586" max="13591" width="10.85546875" style="1" bestFit="1" customWidth="1"/>
    <col min="13592" max="13593" width="11.28515625" style="1" bestFit="1" customWidth="1"/>
    <col min="13594" max="13594" width="10.28515625" style="1" bestFit="1" customWidth="1"/>
    <col min="13595" max="13595" width="5.7109375" style="1" bestFit="1" customWidth="1"/>
    <col min="13596" max="13596" width="11.28515625" style="1" bestFit="1" customWidth="1"/>
    <col min="13597" max="13838" width="8.85546875" style="1"/>
    <col min="13839" max="13839" width="1.85546875" style="1" customWidth="1"/>
    <col min="13840" max="13840" width="3.140625" style="1" customWidth="1"/>
    <col min="13841" max="13841" width="20.85546875" style="1" customWidth="1"/>
    <col min="13842" max="13847" width="10.85546875" style="1" bestFit="1" customWidth="1"/>
    <col min="13848" max="13849" width="11.28515625" style="1" bestFit="1" customWidth="1"/>
    <col min="13850" max="13850" width="10.28515625" style="1" bestFit="1" customWidth="1"/>
    <col min="13851" max="13851" width="5.7109375" style="1" bestFit="1" customWidth="1"/>
    <col min="13852" max="13852" width="11.28515625" style="1" bestFit="1" customWidth="1"/>
    <col min="13853" max="14094" width="8.85546875" style="1"/>
    <col min="14095" max="14095" width="1.85546875" style="1" customWidth="1"/>
    <col min="14096" max="14096" width="3.140625" style="1" customWidth="1"/>
    <col min="14097" max="14097" width="20.85546875" style="1" customWidth="1"/>
    <col min="14098" max="14103" width="10.85546875" style="1" bestFit="1" customWidth="1"/>
    <col min="14104" max="14105" width="11.28515625" style="1" bestFit="1" customWidth="1"/>
    <col min="14106" max="14106" width="10.28515625" style="1" bestFit="1" customWidth="1"/>
    <col min="14107" max="14107" width="5.7109375" style="1" bestFit="1" customWidth="1"/>
    <col min="14108" max="14108" width="11.28515625" style="1" bestFit="1" customWidth="1"/>
    <col min="14109" max="14350" width="8.85546875" style="1"/>
    <col min="14351" max="14351" width="1.85546875" style="1" customWidth="1"/>
    <col min="14352" max="14352" width="3.140625" style="1" customWidth="1"/>
    <col min="14353" max="14353" width="20.85546875" style="1" customWidth="1"/>
    <col min="14354" max="14359" width="10.85546875" style="1" bestFit="1" customWidth="1"/>
    <col min="14360" max="14361" width="11.28515625" style="1" bestFit="1" customWidth="1"/>
    <col min="14362" max="14362" width="10.28515625" style="1" bestFit="1" customWidth="1"/>
    <col min="14363" max="14363" width="5.7109375" style="1" bestFit="1" customWidth="1"/>
    <col min="14364" max="14364" width="11.28515625" style="1" bestFit="1" customWidth="1"/>
    <col min="14365" max="14606" width="8.85546875" style="1"/>
    <col min="14607" max="14607" width="1.85546875" style="1" customWidth="1"/>
    <col min="14608" max="14608" width="3.140625" style="1" customWidth="1"/>
    <col min="14609" max="14609" width="20.85546875" style="1" customWidth="1"/>
    <col min="14610" max="14615" width="10.85546875" style="1" bestFit="1" customWidth="1"/>
    <col min="14616" max="14617" width="11.28515625" style="1" bestFit="1" customWidth="1"/>
    <col min="14618" max="14618" width="10.28515625" style="1" bestFit="1" customWidth="1"/>
    <col min="14619" max="14619" width="5.7109375" style="1" bestFit="1" customWidth="1"/>
    <col min="14620" max="14620" width="11.28515625" style="1" bestFit="1" customWidth="1"/>
    <col min="14621" max="14862" width="8.85546875" style="1"/>
    <col min="14863" max="14863" width="1.85546875" style="1" customWidth="1"/>
    <col min="14864" max="14864" width="3.140625" style="1" customWidth="1"/>
    <col min="14865" max="14865" width="20.85546875" style="1" customWidth="1"/>
    <col min="14866" max="14871" width="10.85546875" style="1" bestFit="1" customWidth="1"/>
    <col min="14872" max="14873" width="11.28515625" style="1" bestFit="1" customWidth="1"/>
    <col min="14874" max="14874" width="10.28515625" style="1" bestFit="1" customWidth="1"/>
    <col min="14875" max="14875" width="5.7109375" style="1" bestFit="1" customWidth="1"/>
    <col min="14876" max="14876" width="11.28515625" style="1" bestFit="1" customWidth="1"/>
    <col min="14877" max="15118" width="8.85546875" style="1"/>
    <col min="15119" max="15119" width="1.85546875" style="1" customWidth="1"/>
    <col min="15120" max="15120" width="3.140625" style="1" customWidth="1"/>
    <col min="15121" max="15121" width="20.85546875" style="1" customWidth="1"/>
    <col min="15122" max="15127" width="10.85546875" style="1" bestFit="1" customWidth="1"/>
    <col min="15128" max="15129" width="11.28515625" style="1" bestFit="1" customWidth="1"/>
    <col min="15130" max="15130" width="10.28515625" style="1" bestFit="1" customWidth="1"/>
    <col min="15131" max="15131" width="5.7109375" style="1" bestFit="1" customWidth="1"/>
    <col min="15132" max="15132" width="11.28515625" style="1" bestFit="1" customWidth="1"/>
    <col min="15133" max="15374" width="8.85546875" style="1"/>
    <col min="15375" max="15375" width="1.85546875" style="1" customWidth="1"/>
    <col min="15376" max="15376" width="3.140625" style="1" customWidth="1"/>
    <col min="15377" max="15377" width="20.85546875" style="1" customWidth="1"/>
    <col min="15378" max="15383" width="10.85546875" style="1" bestFit="1" customWidth="1"/>
    <col min="15384" max="15385" width="11.28515625" style="1" bestFit="1" customWidth="1"/>
    <col min="15386" max="15386" width="10.28515625" style="1" bestFit="1" customWidth="1"/>
    <col min="15387" max="15387" width="5.7109375" style="1" bestFit="1" customWidth="1"/>
    <col min="15388" max="15388" width="11.28515625" style="1" bestFit="1" customWidth="1"/>
    <col min="15389" max="15630" width="8.85546875" style="1"/>
    <col min="15631" max="15631" width="1.85546875" style="1" customWidth="1"/>
    <col min="15632" max="15632" width="3.140625" style="1" customWidth="1"/>
    <col min="15633" max="15633" width="20.85546875" style="1" customWidth="1"/>
    <col min="15634" max="15639" width="10.85546875" style="1" bestFit="1" customWidth="1"/>
    <col min="15640" max="15641" width="11.28515625" style="1" bestFit="1" customWidth="1"/>
    <col min="15642" max="15642" width="10.28515625" style="1" bestFit="1" customWidth="1"/>
    <col min="15643" max="15643" width="5.7109375" style="1" bestFit="1" customWidth="1"/>
    <col min="15644" max="15644" width="11.28515625" style="1" bestFit="1" customWidth="1"/>
    <col min="15645" max="15886" width="8.85546875" style="1"/>
    <col min="15887" max="15887" width="1.85546875" style="1" customWidth="1"/>
    <col min="15888" max="15888" width="3.140625" style="1" customWidth="1"/>
    <col min="15889" max="15889" width="20.85546875" style="1" customWidth="1"/>
    <col min="15890" max="15895" width="10.85546875" style="1" bestFit="1" customWidth="1"/>
    <col min="15896" max="15897" width="11.28515625" style="1" bestFit="1" customWidth="1"/>
    <col min="15898" max="15898" width="10.28515625" style="1" bestFit="1" customWidth="1"/>
    <col min="15899" max="15899" width="5.7109375" style="1" bestFit="1" customWidth="1"/>
    <col min="15900" max="15900" width="11.28515625" style="1" bestFit="1" customWidth="1"/>
    <col min="15901" max="16142" width="8.85546875" style="1"/>
    <col min="16143" max="16143" width="1.85546875" style="1" customWidth="1"/>
    <col min="16144" max="16144" width="3.140625" style="1" customWidth="1"/>
    <col min="16145" max="16145" width="20.85546875" style="1" customWidth="1"/>
    <col min="16146" max="16151" width="10.85546875" style="1" bestFit="1" customWidth="1"/>
    <col min="16152" max="16153" width="11.28515625" style="1" bestFit="1" customWidth="1"/>
    <col min="16154" max="16154" width="10.28515625" style="1" bestFit="1" customWidth="1"/>
    <col min="16155" max="16155" width="5.7109375" style="1" bestFit="1" customWidth="1"/>
    <col min="16156" max="16156" width="11.28515625" style="1" bestFit="1" customWidth="1"/>
    <col min="16157" max="16384" width="8.85546875" style="1"/>
  </cols>
  <sheetData>
    <row r="1" spans="2:29" ht="6.75" customHeight="1" x14ac:dyDescent="0.2"/>
    <row r="2" spans="2:29" ht="15.75" x14ac:dyDescent="0.25">
      <c r="B2" s="445" t="s">
        <v>18</v>
      </c>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row>
    <row r="3" spans="2:29" x14ac:dyDescent="0.2">
      <c r="B3" s="63"/>
      <c r="C3" s="41"/>
      <c r="D3" s="444" t="s">
        <v>5</v>
      </c>
      <c r="E3" s="444"/>
      <c r="F3" s="444"/>
      <c r="G3" s="444"/>
      <c r="H3" s="444"/>
      <c r="I3" s="444"/>
      <c r="J3" s="444"/>
      <c r="K3" s="444"/>
      <c r="L3" s="444"/>
      <c r="M3" s="444"/>
      <c r="N3" s="444"/>
      <c r="O3" s="444"/>
      <c r="P3" s="444"/>
      <c r="Q3" s="444"/>
      <c r="R3" s="444"/>
      <c r="S3" s="444"/>
      <c r="T3" s="444"/>
      <c r="U3" s="444"/>
      <c r="V3" s="444"/>
      <c r="W3" s="444"/>
      <c r="X3" s="444"/>
      <c r="Y3" s="444"/>
      <c r="Z3" s="444"/>
      <c r="AA3" s="444"/>
      <c r="AB3" s="444"/>
      <c r="AC3" s="26"/>
    </row>
    <row r="4" spans="2:29" ht="13.5" thickBot="1" x14ac:dyDescent="0.25">
      <c r="B4" s="72"/>
      <c r="C4" s="73"/>
      <c r="D4" s="41">
        <v>1</v>
      </c>
      <c r="E4" s="41">
        <v>2</v>
      </c>
      <c r="F4" s="41">
        <v>3</v>
      </c>
      <c r="G4" s="41">
        <v>4</v>
      </c>
      <c r="H4" s="41">
        <v>5</v>
      </c>
      <c r="I4" s="41">
        <v>6</v>
      </c>
      <c r="J4" s="41">
        <v>7</v>
      </c>
      <c r="K4" s="41">
        <v>8</v>
      </c>
      <c r="L4" s="41">
        <v>9</v>
      </c>
      <c r="M4" s="41">
        <v>10</v>
      </c>
      <c r="N4" s="41">
        <v>11</v>
      </c>
      <c r="O4" s="41">
        <v>12</v>
      </c>
      <c r="P4" s="41">
        <v>13</v>
      </c>
      <c r="Q4" s="41">
        <v>14</v>
      </c>
      <c r="R4" s="41">
        <v>15</v>
      </c>
      <c r="S4" s="41">
        <v>16</v>
      </c>
      <c r="T4" s="41">
        <v>17</v>
      </c>
      <c r="U4" s="41">
        <v>18</v>
      </c>
      <c r="V4" s="41">
        <v>19</v>
      </c>
      <c r="W4" s="41">
        <v>20</v>
      </c>
      <c r="X4" s="41">
        <v>21</v>
      </c>
      <c r="Y4" s="41">
        <v>22</v>
      </c>
      <c r="Z4" s="41">
        <v>23</v>
      </c>
      <c r="AA4" s="41">
        <v>24</v>
      </c>
      <c r="AB4" s="41">
        <v>25</v>
      </c>
      <c r="AC4" s="22" t="s">
        <v>4</v>
      </c>
    </row>
    <row r="5" spans="2:29" x14ac:dyDescent="0.2">
      <c r="B5" s="42" t="s">
        <v>16</v>
      </c>
      <c r="C5" s="43"/>
      <c r="D5" s="44"/>
      <c r="E5" s="45"/>
      <c r="F5" s="45"/>
      <c r="G5" s="45"/>
      <c r="H5" s="45"/>
      <c r="I5" s="45"/>
      <c r="J5" s="45"/>
      <c r="K5" s="45"/>
      <c r="L5" s="45"/>
      <c r="M5" s="45"/>
      <c r="N5" s="45"/>
      <c r="O5" s="45"/>
      <c r="P5" s="45"/>
      <c r="Q5" s="45"/>
      <c r="R5" s="45"/>
      <c r="S5" s="45"/>
      <c r="T5" s="45"/>
      <c r="U5" s="45"/>
      <c r="V5" s="45"/>
      <c r="W5" s="45"/>
      <c r="X5" s="45"/>
      <c r="Y5" s="45"/>
      <c r="Z5" s="45"/>
      <c r="AA5" s="45"/>
      <c r="AB5" s="45"/>
      <c r="AC5" s="23"/>
    </row>
    <row r="6" spans="2:29" x14ac:dyDescent="0.2">
      <c r="B6" s="42"/>
      <c r="C6" s="43" t="s">
        <v>7</v>
      </c>
      <c r="D6" s="52">
        <f>Budget!B9</f>
        <v>0</v>
      </c>
      <c r="E6" s="52">
        <f>Budget!C9</f>
        <v>375</v>
      </c>
      <c r="F6" s="52">
        <f>Budget!D9</f>
        <v>1500</v>
      </c>
      <c r="G6" s="52">
        <f>Budget!E9</f>
        <v>3750</v>
      </c>
      <c r="H6" s="52">
        <f>Budget!F9</f>
        <v>8250</v>
      </c>
      <c r="I6" s="52">
        <f>Budget!G9</f>
        <v>9000</v>
      </c>
      <c r="J6" s="52">
        <f>Budget!H9</f>
        <v>11625</v>
      </c>
      <c r="K6" s="52">
        <f>Budget!I9</f>
        <v>11625</v>
      </c>
      <c r="L6" s="52">
        <f>Budget!J9</f>
        <v>11625</v>
      </c>
      <c r="M6" s="52">
        <f>Budget!K9</f>
        <v>11625</v>
      </c>
      <c r="N6" s="52">
        <f>Budget!L9</f>
        <v>11625</v>
      </c>
      <c r="O6" s="52">
        <f>Budget!M9</f>
        <v>11625</v>
      </c>
      <c r="P6" s="52">
        <f>Budget!N9</f>
        <v>11625</v>
      </c>
      <c r="Q6" s="52">
        <f>Budget!O9</f>
        <v>11625</v>
      </c>
      <c r="R6" s="52">
        <f>Budget!P9</f>
        <v>11625</v>
      </c>
      <c r="S6" s="52">
        <f>Budget!Q9</f>
        <v>11625</v>
      </c>
      <c r="T6" s="52">
        <f>Budget!R9</f>
        <v>11625</v>
      </c>
      <c r="U6" s="52">
        <f>Budget!S9</f>
        <v>11625</v>
      </c>
      <c r="V6" s="52">
        <f>Budget!T9</f>
        <v>11625</v>
      </c>
      <c r="W6" s="52">
        <f>Budget!U9</f>
        <v>11625</v>
      </c>
      <c r="X6" s="52">
        <f>Budget!V9</f>
        <v>11625</v>
      </c>
      <c r="Y6" s="52">
        <f>Budget!W9</f>
        <v>11625</v>
      </c>
      <c r="Z6" s="52">
        <f>Budget!X9</f>
        <v>11625</v>
      </c>
      <c r="AA6" s="52">
        <f>Budget!Y9</f>
        <v>11625</v>
      </c>
      <c r="AB6" s="52">
        <f>Budget!Z9</f>
        <v>11625</v>
      </c>
      <c r="AC6" s="53">
        <f>SUM(D6:AB6)</f>
        <v>243750</v>
      </c>
    </row>
    <row r="7" spans="2:29" x14ac:dyDescent="0.2">
      <c r="B7" s="42"/>
      <c r="C7" s="43" t="s">
        <v>151</v>
      </c>
      <c r="D7" s="64">
        <f>Budget!B57</f>
        <v>14420.702000000001</v>
      </c>
      <c r="E7" s="64">
        <f>Budget!C57</f>
        <v>1869.2529999999999</v>
      </c>
      <c r="F7" s="64">
        <f>Budget!D57</f>
        <v>1662.26</v>
      </c>
      <c r="G7" s="52">
        <f>Budget!E57</f>
        <v>2206.2599999999998</v>
      </c>
      <c r="H7" s="64">
        <f>Budget!F57</f>
        <v>2797.04</v>
      </c>
      <c r="I7" s="64">
        <f>Budget!G57</f>
        <v>2702.04</v>
      </c>
      <c r="J7" s="64">
        <f>Budget!H57</f>
        <v>3270.04</v>
      </c>
      <c r="K7" s="52">
        <f>Budget!I57</f>
        <v>3270.04</v>
      </c>
      <c r="L7" s="64">
        <f>Budget!J57</f>
        <v>3270.04</v>
      </c>
      <c r="M7" s="64">
        <f>Budget!K57</f>
        <v>3270.04</v>
      </c>
      <c r="N7" s="52">
        <f>Budget!L57</f>
        <v>3270.04</v>
      </c>
      <c r="O7" s="64">
        <f>Budget!M57</f>
        <v>3270.04</v>
      </c>
      <c r="P7" s="64">
        <f>Budget!N57</f>
        <v>3270.04</v>
      </c>
      <c r="Q7" s="64">
        <f>Budget!O57</f>
        <v>3270.04</v>
      </c>
      <c r="R7" s="64">
        <f>Budget!P57</f>
        <v>3270.04</v>
      </c>
      <c r="S7" s="64">
        <f>Budget!Q57</f>
        <v>3270.04</v>
      </c>
      <c r="T7" s="64">
        <f>Budget!R57</f>
        <v>3270.04</v>
      </c>
      <c r="U7" s="52">
        <f>Budget!S57</f>
        <v>3270.04</v>
      </c>
      <c r="V7" s="52">
        <f>Budget!T57</f>
        <v>3270.04</v>
      </c>
      <c r="W7" s="64">
        <f>Budget!U57</f>
        <v>3270.04</v>
      </c>
      <c r="X7" s="52">
        <f>Budget!V57</f>
        <v>3270.04</v>
      </c>
      <c r="Y7" s="52">
        <f>Budget!W57</f>
        <v>3270.04</v>
      </c>
      <c r="Z7" s="52">
        <f>Budget!X57</f>
        <v>3270.04</v>
      </c>
      <c r="AA7" s="52">
        <f>Budget!Y57</f>
        <v>3270.04</v>
      </c>
      <c r="AB7" s="52">
        <f>Budget!Z57</f>
        <v>3270.04</v>
      </c>
      <c r="AC7" s="53">
        <f>SUM(D7:AB7)</f>
        <v>87788.314999999973</v>
      </c>
    </row>
    <row r="8" spans="2:29" ht="15" x14ac:dyDescent="0.25">
      <c r="B8" s="42"/>
      <c r="C8" s="67" t="s">
        <v>152</v>
      </c>
      <c r="D8" s="54">
        <f>($D$9*$AC$7)/$AB$4</f>
        <v>702.30651999999986</v>
      </c>
      <c r="E8" s="52">
        <f t="shared" ref="E8:AB8" si="0">($D$9*$AC$7)/$AB$4</f>
        <v>702.30651999999986</v>
      </c>
      <c r="F8" s="52">
        <f t="shared" si="0"/>
        <v>702.30651999999986</v>
      </c>
      <c r="G8" s="64">
        <f t="shared" si="0"/>
        <v>702.30651999999986</v>
      </c>
      <c r="H8" s="52">
        <f t="shared" si="0"/>
        <v>702.30651999999986</v>
      </c>
      <c r="I8" s="64">
        <f t="shared" si="0"/>
        <v>702.30651999999986</v>
      </c>
      <c r="J8" s="64">
        <f t="shared" si="0"/>
        <v>702.30651999999986</v>
      </c>
      <c r="K8" s="64">
        <f t="shared" si="0"/>
        <v>702.30651999999986</v>
      </c>
      <c r="L8" s="64">
        <f t="shared" si="0"/>
        <v>702.30651999999986</v>
      </c>
      <c r="M8" s="64">
        <f t="shared" si="0"/>
        <v>702.30651999999986</v>
      </c>
      <c r="N8" s="64">
        <f t="shared" si="0"/>
        <v>702.30651999999986</v>
      </c>
      <c r="O8" s="52">
        <f t="shared" si="0"/>
        <v>702.30651999999986</v>
      </c>
      <c r="P8" s="64">
        <f t="shared" si="0"/>
        <v>702.30651999999986</v>
      </c>
      <c r="Q8" s="52">
        <f t="shared" si="0"/>
        <v>702.30651999999986</v>
      </c>
      <c r="R8" s="52">
        <f t="shared" si="0"/>
        <v>702.30651999999986</v>
      </c>
      <c r="S8" s="64">
        <f t="shared" si="0"/>
        <v>702.30651999999986</v>
      </c>
      <c r="T8" s="64">
        <f t="shared" si="0"/>
        <v>702.30651999999986</v>
      </c>
      <c r="U8" s="64">
        <f t="shared" si="0"/>
        <v>702.30651999999986</v>
      </c>
      <c r="V8" s="64">
        <f t="shared" si="0"/>
        <v>702.30651999999986</v>
      </c>
      <c r="W8" s="64">
        <f t="shared" si="0"/>
        <v>702.30651999999986</v>
      </c>
      <c r="X8" s="64">
        <f t="shared" si="0"/>
        <v>702.30651999999986</v>
      </c>
      <c r="Y8" s="64">
        <f t="shared" si="0"/>
        <v>702.30651999999986</v>
      </c>
      <c r="Z8" s="64">
        <f t="shared" si="0"/>
        <v>702.30651999999986</v>
      </c>
      <c r="AA8" s="64">
        <f t="shared" si="0"/>
        <v>702.30651999999986</v>
      </c>
      <c r="AB8" s="52">
        <f t="shared" si="0"/>
        <v>702.30651999999986</v>
      </c>
      <c r="AC8" s="53">
        <f>SUM(D8:AB8)</f>
        <v>17557.662999999997</v>
      </c>
    </row>
    <row r="9" spans="2:29" ht="15" x14ac:dyDescent="0.25">
      <c r="B9" s="42"/>
      <c r="C9" s="68" t="s">
        <v>60</v>
      </c>
      <c r="D9" s="353">
        <v>0.2</v>
      </c>
      <c r="E9" s="54"/>
      <c r="F9" s="65"/>
      <c r="G9" s="65"/>
      <c r="H9" s="65"/>
      <c r="I9" s="62"/>
      <c r="J9" s="62"/>
      <c r="K9" s="62"/>
      <c r="L9" s="62"/>
      <c r="M9" s="62"/>
      <c r="N9" s="65"/>
      <c r="O9" s="65"/>
      <c r="P9" s="62"/>
      <c r="Q9" s="65"/>
      <c r="R9" s="65"/>
      <c r="S9" s="62"/>
      <c r="T9" s="62"/>
      <c r="U9" s="65"/>
      <c r="V9" s="65"/>
      <c r="W9" s="62"/>
      <c r="X9" s="65"/>
      <c r="Y9" s="65"/>
      <c r="Z9" s="62"/>
      <c r="AA9" s="62"/>
      <c r="AB9" s="62"/>
      <c r="AC9" s="53"/>
    </row>
    <row r="10" spans="2:29" ht="15.75" thickBot="1" x14ac:dyDescent="0.3">
      <c r="B10" s="42"/>
      <c r="C10" s="67" t="s">
        <v>153</v>
      </c>
      <c r="D10" s="55">
        <f>D6-D7-D8</f>
        <v>-15123.008520000001</v>
      </c>
      <c r="E10" s="55">
        <f t="shared" ref="E10:AB10" si="1">E6-E7-E8</f>
        <v>-2196.5595199999998</v>
      </c>
      <c r="F10" s="55">
        <f t="shared" si="1"/>
        <v>-864.56651999999985</v>
      </c>
      <c r="G10" s="55">
        <f t="shared" si="1"/>
        <v>841.43348000000037</v>
      </c>
      <c r="H10" s="55">
        <f t="shared" si="1"/>
        <v>4750.6534799999999</v>
      </c>
      <c r="I10" s="55">
        <f t="shared" si="1"/>
        <v>5595.6534799999999</v>
      </c>
      <c r="J10" s="55">
        <f t="shared" si="1"/>
        <v>7652.653479999999</v>
      </c>
      <c r="K10" s="55">
        <f t="shared" si="1"/>
        <v>7652.653479999999</v>
      </c>
      <c r="L10" s="55">
        <f t="shared" si="1"/>
        <v>7652.653479999999</v>
      </c>
      <c r="M10" s="55">
        <f t="shared" si="1"/>
        <v>7652.653479999999</v>
      </c>
      <c r="N10" s="55">
        <f t="shared" si="1"/>
        <v>7652.653479999999</v>
      </c>
      <c r="O10" s="55">
        <f t="shared" si="1"/>
        <v>7652.653479999999</v>
      </c>
      <c r="P10" s="55">
        <f t="shared" si="1"/>
        <v>7652.653479999999</v>
      </c>
      <c r="Q10" s="55">
        <f t="shared" si="1"/>
        <v>7652.653479999999</v>
      </c>
      <c r="R10" s="55">
        <f t="shared" si="1"/>
        <v>7652.653479999999</v>
      </c>
      <c r="S10" s="55">
        <f t="shared" si="1"/>
        <v>7652.653479999999</v>
      </c>
      <c r="T10" s="55">
        <f t="shared" si="1"/>
        <v>7652.653479999999</v>
      </c>
      <c r="U10" s="55">
        <f t="shared" si="1"/>
        <v>7652.653479999999</v>
      </c>
      <c r="V10" s="55">
        <f t="shared" si="1"/>
        <v>7652.653479999999</v>
      </c>
      <c r="W10" s="55">
        <f t="shared" si="1"/>
        <v>7652.653479999999</v>
      </c>
      <c r="X10" s="55">
        <f t="shared" si="1"/>
        <v>7652.653479999999</v>
      </c>
      <c r="Y10" s="55">
        <f t="shared" si="1"/>
        <v>7652.653479999999</v>
      </c>
      <c r="Z10" s="55">
        <f t="shared" si="1"/>
        <v>7652.653479999999</v>
      </c>
      <c r="AA10" s="55">
        <f t="shared" si="1"/>
        <v>7652.653479999999</v>
      </c>
      <c r="AB10" s="55">
        <f t="shared" si="1"/>
        <v>7652.653479999999</v>
      </c>
      <c r="AC10" s="56">
        <f>AC6-AC7-AC8</f>
        <v>138404.02200000003</v>
      </c>
    </row>
    <row r="11" spans="2:29" ht="13.5" thickTop="1" x14ac:dyDescent="0.2">
      <c r="B11" s="42"/>
      <c r="C11" s="43"/>
      <c r="D11" s="52"/>
      <c r="E11" s="62"/>
      <c r="F11" s="62"/>
      <c r="G11" s="62"/>
      <c r="H11" s="62"/>
      <c r="I11" s="62"/>
      <c r="J11" s="62"/>
      <c r="K11" s="62"/>
      <c r="L11" s="62"/>
      <c r="M11" s="62"/>
      <c r="N11" s="62"/>
      <c r="O11" s="62"/>
      <c r="P11" s="62"/>
      <c r="Q11" s="62"/>
      <c r="R11" s="62"/>
      <c r="S11" s="62"/>
      <c r="T11" s="62"/>
      <c r="U11" s="62"/>
      <c r="V11" s="62"/>
      <c r="W11" s="62"/>
      <c r="X11" s="62"/>
      <c r="Y11" s="62"/>
      <c r="Z11" s="62"/>
      <c r="AA11" s="62"/>
      <c r="AB11" s="62"/>
      <c r="AC11" s="53"/>
    </row>
    <row r="12" spans="2:29" ht="15" x14ac:dyDescent="0.25">
      <c r="B12" s="42"/>
      <c r="C12" s="66" t="s">
        <v>61</v>
      </c>
      <c r="D12" s="127">
        <v>0.12</v>
      </c>
      <c r="E12" s="43"/>
      <c r="F12" s="43"/>
      <c r="G12" s="43"/>
      <c r="H12" s="43"/>
      <c r="I12" s="43"/>
      <c r="J12" s="43"/>
      <c r="K12" s="43"/>
      <c r="L12" s="43"/>
      <c r="M12" s="43"/>
      <c r="N12" s="43"/>
      <c r="O12" s="43"/>
      <c r="P12" s="43"/>
      <c r="Q12" s="43"/>
      <c r="R12" s="43"/>
      <c r="S12" s="43"/>
      <c r="T12" s="43"/>
      <c r="U12" s="43"/>
      <c r="V12" s="43"/>
      <c r="W12" s="43"/>
      <c r="X12" s="43"/>
      <c r="Y12" s="43"/>
      <c r="Z12" s="43"/>
      <c r="AA12" s="43"/>
      <c r="AB12" s="43"/>
      <c r="AC12" s="24"/>
    </row>
    <row r="13" spans="2:29" ht="15" x14ac:dyDescent="0.25">
      <c r="B13" s="42"/>
      <c r="C13" s="67" t="s">
        <v>154</v>
      </c>
      <c r="D13" s="49">
        <f t="shared" ref="D13:AB13" si="2">(PV(DiscountRate,D4,,D10,0))*-1</f>
        <v>-13502.686178571428</v>
      </c>
      <c r="E13" s="49">
        <f t="shared" si="2"/>
        <v>-1751.0838010204077</v>
      </c>
      <c r="F13" s="49">
        <f t="shared" si="2"/>
        <v>-615.38137185677817</v>
      </c>
      <c r="G13" s="49">
        <f t="shared" si="2"/>
        <v>534.74618831509019</v>
      </c>
      <c r="H13" s="49">
        <f t="shared" si="2"/>
        <v>2695.6483667650214</v>
      </c>
      <c r="I13" s="49">
        <f t="shared" si="2"/>
        <v>2834.9321962921763</v>
      </c>
      <c r="J13" s="49">
        <f t="shared" si="2"/>
        <v>3461.6717969231468</v>
      </c>
      <c r="K13" s="49">
        <f t="shared" si="2"/>
        <v>3090.7783901099519</v>
      </c>
      <c r="L13" s="49">
        <f t="shared" si="2"/>
        <v>2759.6235625981712</v>
      </c>
      <c r="M13" s="49">
        <f t="shared" si="2"/>
        <v>2463.9496094626529</v>
      </c>
      <c r="N13" s="49">
        <f t="shared" si="2"/>
        <v>2199.9550084487969</v>
      </c>
      <c r="O13" s="49">
        <f t="shared" si="2"/>
        <v>1964.2455432578545</v>
      </c>
      <c r="P13" s="49">
        <f t="shared" si="2"/>
        <v>1753.7906636230841</v>
      </c>
      <c r="Q13" s="49">
        <f t="shared" si="2"/>
        <v>1565.8845210920392</v>
      </c>
      <c r="R13" s="49">
        <f t="shared" si="2"/>
        <v>1398.1111795464637</v>
      </c>
      <c r="S13" s="49">
        <f t="shared" si="2"/>
        <v>1248.3135531664852</v>
      </c>
      <c r="T13" s="49">
        <f t="shared" si="2"/>
        <v>1114.5656724700759</v>
      </c>
      <c r="U13" s="49">
        <f t="shared" si="2"/>
        <v>995.14792184828195</v>
      </c>
      <c r="V13" s="49">
        <f t="shared" si="2"/>
        <v>888.52493022168028</v>
      </c>
      <c r="W13" s="49">
        <f t="shared" si="2"/>
        <v>793.32583055507166</v>
      </c>
      <c r="X13" s="49">
        <f t="shared" si="2"/>
        <v>708.32663442417117</v>
      </c>
      <c r="Y13" s="49">
        <f t="shared" si="2"/>
        <v>632.43449502158126</v>
      </c>
      <c r="Z13" s="49">
        <f t="shared" si="2"/>
        <v>564.67365626926903</v>
      </c>
      <c r="AA13" s="49">
        <f t="shared" si="2"/>
        <v>504.17290738327586</v>
      </c>
      <c r="AB13" s="50">
        <f t="shared" si="2"/>
        <v>450.15438159221054</v>
      </c>
      <c r="AC13" s="51">
        <f>SUM(D13:AB13)</f>
        <v>18753.825657937938</v>
      </c>
    </row>
    <row r="14" spans="2:29" ht="15" customHeight="1" x14ac:dyDescent="0.25">
      <c r="B14" s="42"/>
      <c r="C14" s="450" t="s">
        <v>155</v>
      </c>
      <c r="D14" s="451">
        <f>D13</f>
        <v>-13502.686178571428</v>
      </c>
      <c r="E14" s="451">
        <f>D14+E13</f>
        <v>-15253.769979591836</v>
      </c>
      <c r="F14" s="451">
        <f t="shared" ref="F14:AB14" si="3">E14+F13</f>
        <v>-15869.151351448614</v>
      </c>
      <c r="G14" s="451">
        <f t="shared" si="3"/>
        <v>-15334.405163133524</v>
      </c>
      <c r="H14" s="451">
        <f t="shared" si="3"/>
        <v>-12638.756796368503</v>
      </c>
      <c r="I14" s="451">
        <f t="shared" si="3"/>
        <v>-9803.8246000763265</v>
      </c>
      <c r="J14" s="451">
        <f t="shared" si="3"/>
        <v>-6342.1528031531798</v>
      </c>
      <c r="K14" s="451">
        <f t="shared" si="3"/>
        <v>-3251.3744130432278</v>
      </c>
      <c r="L14" s="451">
        <f t="shared" si="3"/>
        <v>-491.75085044505659</v>
      </c>
      <c r="M14" s="451">
        <f t="shared" si="3"/>
        <v>1972.1987590175963</v>
      </c>
      <c r="N14" s="451">
        <f t="shared" si="3"/>
        <v>4172.1537674663932</v>
      </c>
      <c r="O14" s="451">
        <f t="shared" si="3"/>
        <v>6136.3993107242477</v>
      </c>
      <c r="P14" s="451">
        <f t="shared" si="3"/>
        <v>7890.1899743473314</v>
      </c>
      <c r="Q14" s="451">
        <f t="shared" si="3"/>
        <v>9456.0744954393704</v>
      </c>
      <c r="R14" s="451">
        <f t="shared" si="3"/>
        <v>10854.185674985834</v>
      </c>
      <c r="S14" s="451">
        <f t="shared" si="3"/>
        <v>12102.499228152319</v>
      </c>
      <c r="T14" s="451">
        <f t="shared" si="3"/>
        <v>13217.064900622396</v>
      </c>
      <c r="U14" s="451">
        <f t="shared" si="3"/>
        <v>14212.212822470678</v>
      </c>
      <c r="V14" s="451">
        <f t="shared" si="3"/>
        <v>15100.737752692357</v>
      </c>
      <c r="W14" s="451">
        <f t="shared" si="3"/>
        <v>15894.063583247429</v>
      </c>
      <c r="X14" s="451">
        <f t="shared" si="3"/>
        <v>16602.3902176716</v>
      </c>
      <c r="Y14" s="451">
        <f t="shared" si="3"/>
        <v>17234.824712693182</v>
      </c>
      <c r="Z14" s="451">
        <f t="shared" si="3"/>
        <v>17799.49836896245</v>
      </c>
      <c r="AA14" s="451">
        <f t="shared" si="3"/>
        <v>18303.671276345725</v>
      </c>
      <c r="AB14" s="451">
        <f t="shared" si="3"/>
        <v>18753.825657937938</v>
      </c>
      <c r="AC14" s="51"/>
    </row>
    <row r="15" spans="2:29" ht="15" x14ac:dyDescent="0.25">
      <c r="B15" s="42"/>
      <c r="C15" s="450"/>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51"/>
    </row>
    <row r="16" spans="2:29" ht="13.5" thickBot="1" x14ac:dyDescent="0.2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25"/>
    </row>
    <row r="18" spans="1:20" ht="15" customHeight="1" x14ac:dyDescent="0.25">
      <c r="A18" s="6"/>
      <c r="B18" s="456" t="s">
        <v>27</v>
      </c>
      <c r="C18" s="457"/>
      <c r="D18" s="457"/>
      <c r="E18" s="457"/>
      <c r="F18" s="457"/>
      <c r="G18" s="457"/>
      <c r="H18" s="457"/>
      <c r="I18" s="457"/>
      <c r="J18" s="458"/>
      <c r="K18" s="21"/>
      <c r="N18" s="21"/>
      <c r="O18" s="21"/>
      <c r="P18" s="21"/>
      <c r="Q18" s="21"/>
      <c r="R18" s="21"/>
      <c r="S18" s="21"/>
      <c r="T18" s="21"/>
    </row>
    <row r="19" spans="1:20" ht="15" customHeight="1" x14ac:dyDescent="0.25">
      <c r="A19" s="6"/>
      <c r="B19" s="430" t="s">
        <v>25</v>
      </c>
      <c r="C19" s="431"/>
      <c r="D19" s="436" t="s">
        <v>156</v>
      </c>
      <c r="E19" s="437"/>
      <c r="F19" s="437"/>
      <c r="G19" s="437"/>
      <c r="H19" s="437"/>
      <c r="I19" s="437"/>
      <c r="J19" s="438"/>
      <c r="K19" s="21"/>
      <c r="L19" s="446" t="s">
        <v>17</v>
      </c>
      <c r="M19" s="446"/>
      <c r="N19" s="446" t="s">
        <v>19</v>
      </c>
      <c r="O19" s="446"/>
      <c r="P19" s="21"/>
    </row>
    <row r="20" spans="1:20" ht="13.5" thickBot="1" x14ac:dyDescent="0.25">
      <c r="A20" s="6"/>
      <c r="B20" s="432"/>
      <c r="C20" s="433"/>
      <c r="D20" s="27">
        <f>$G$20*0.7</f>
        <v>542.5</v>
      </c>
      <c r="E20" s="27">
        <f>$G$20*0.8</f>
        <v>620</v>
      </c>
      <c r="F20" s="27">
        <f>$G$20*0.9</f>
        <v>697.5</v>
      </c>
      <c r="G20" s="28">
        <f>MEDIAN(Inputs!B71:Z71)</f>
        <v>775</v>
      </c>
      <c r="H20" s="27">
        <f>$G$20*1.1</f>
        <v>852.50000000000011</v>
      </c>
      <c r="I20" s="27">
        <f>$G$20*1.2</f>
        <v>930</v>
      </c>
      <c r="J20" s="29">
        <f>$G$20*1.3</f>
        <v>1007.5</v>
      </c>
      <c r="K20" s="21"/>
      <c r="L20" s="447">
        <f>$L$23-0.03</f>
        <v>0.09</v>
      </c>
      <c r="M20" s="447"/>
      <c r="N20" s="434">
        <f t="shared" ref="N20:N21" si="4">((PV(L20,$D$4,,$D$10,0))+(PV(L20,$E$4,,$E$10,0))+(PV(L20,$F$4,,$F$10,0))+(PV(L20,$G$4,,$G$10,0))+(PV(L20,$H$4,,$H$10,0))+(PV(L20,$I$4,,$I$10,0))+(PV(L20,$J$4,,$J$10,0))+(PV(L20,$K$4,,$K$10,0))+(PV(L20,$L$4,,$L$10,0))+(PV(L20,$M$4,,$M$10,0))+(PV(L20,$N$4,,$N$10,0))+(PV(L20,$O$4,,$O$10,0))+(PV(L20,$P$4,,$P$10,0))+(PV(L20,$Q$4,,$Q$10,0))+(PV(L20,$R$4,,$R$10,0))+(PV(L20,$S$4,,$S$10,0))+(PV(L20,$T$4,,$T$10,0))+(PV(L20,$U$4,,$U$10,0))+(PV(L20,$V$4,,$V$10,0))+(PV(L20,$W$4,,$W$10,0))+(PV(L20,$X$4,,$X$10,0))+(PV(L20,$Y$4,,$Y$10,0))+(PV(L20,$Z$4,,$Z$10,0))+(PV(L20,$AA$4,,$AA$10,0))+(PV(L20,$AB$4,,$AB$10,0)))*-1</f>
        <v>31469.090391986003</v>
      </c>
      <c r="O20" s="434"/>
      <c r="P20" s="21"/>
    </row>
    <row r="21" spans="1:20" ht="15" customHeight="1" x14ac:dyDescent="0.2">
      <c r="A21" s="6"/>
      <c r="B21" s="441">
        <f>$B$24*0.7</f>
        <v>10.5</v>
      </c>
      <c r="C21" s="442"/>
      <c r="D21" s="30">
        <f t="shared" ref="D21:J27" si="5">(D$20*$B21*Acres)-(MEDIAN($D$7:$AB$7))-(MEDIAN($D$8:$AB$8))</f>
        <v>1723.9034800000002</v>
      </c>
      <c r="E21" s="30">
        <f t="shared" si="5"/>
        <v>2537.6534799999999</v>
      </c>
      <c r="F21" s="30">
        <f t="shared" si="5"/>
        <v>3351.4034799999999</v>
      </c>
      <c r="G21" s="31">
        <f t="shared" si="5"/>
        <v>4165.1534799999999</v>
      </c>
      <c r="H21" s="31">
        <f t="shared" si="5"/>
        <v>4978.9034800000018</v>
      </c>
      <c r="I21" s="31">
        <f t="shared" si="5"/>
        <v>5792.6534799999999</v>
      </c>
      <c r="J21" s="31">
        <f t="shared" si="5"/>
        <v>6606.4034799999999</v>
      </c>
      <c r="K21" s="21"/>
      <c r="L21" s="447">
        <f>$L$23-0.02</f>
        <v>9.9999999999999992E-2</v>
      </c>
      <c r="M21" s="447"/>
      <c r="N21" s="434">
        <f t="shared" si="4"/>
        <v>26604.144246704494</v>
      </c>
      <c r="O21" s="434"/>
      <c r="P21" s="21"/>
    </row>
    <row r="22" spans="1:20" x14ac:dyDescent="0.2">
      <c r="A22" s="6"/>
      <c r="B22" s="439">
        <f>$B$24*0.8</f>
        <v>12</v>
      </c>
      <c r="C22" s="440"/>
      <c r="D22" s="30">
        <f t="shared" si="5"/>
        <v>2537.6534799999999</v>
      </c>
      <c r="E22" s="30">
        <f t="shared" si="5"/>
        <v>3467.6534799999999</v>
      </c>
      <c r="F22" s="30">
        <f t="shared" si="5"/>
        <v>4397.6534799999999</v>
      </c>
      <c r="G22" s="32">
        <f t="shared" si="5"/>
        <v>5327.6534799999999</v>
      </c>
      <c r="H22" s="32">
        <f t="shared" si="5"/>
        <v>6257.6534800000018</v>
      </c>
      <c r="I22" s="32">
        <f t="shared" si="5"/>
        <v>7187.6534799999999</v>
      </c>
      <c r="J22" s="32">
        <f t="shared" si="5"/>
        <v>8117.653479999999</v>
      </c>
      <c r="K22" s="21"/>
      <c r="L22" s="447">
        <f>$L$23-0.01</f>
        <v>0.11</v>
      </c>
      <c r="M22" s="447"/>
      <c r="N22" s="434">
        <f>((PV(L22,$D$4,,$D$10,0))+(PV(L22,$E$4,,$E$10,0))+(PV(L22,$F$4,,$F$10,0))+(PV(L22,$G$4,,$G$10,0))+(PV(L22,$H$4,,$H$10,0))+(PV(L22,$I$4,,$I$10,0))+(PV(L22,$J$4,,$J$10,0))+(PV(L22,$K$4,,$K$10,0))+(PV(L22,$L$4,,$L$10,0))+(PV(L22,$M$4,,$M$10,0))+(PV(L22,$N$4,,$N$10,0))+(PV(L22,$O$4,,$O$10,0))+(PV(L22,$P$4,,$P$10,0))+(PV(L22,$Q$4,,$Q$10,0))+(PV(L22,$R$4,,$R$10,0))+(PV(L22,$S$4,,$S$10,0))+(PV(L22,$T$4,,$T$10,0))+(PV(L22,$U$4,,$U$10,0))+(PV(L22,$V$4,,$V$10,0))+(PV(L22,$W$4,,$W$10,0))+(PV(L22,$X$4,,$X$10,0))+(PV(L22,$Y$4,,$Y$10,0))+(PV(L22,$Z$4,,$Z$10,0))+(PV(L22,$AA$4,,$AA$10,0))+(PV(L22,$AB$4,,$AB$10,0)))*-1</f>
        <v>22399.805584500609</v>
      </c>
      <c r="O22" s="434"/>
      <c r="P22" s="21"/>
    </row>
    <row r="23" spans="1:20" x14ac:dyDescent="0.2">
      <c r="A23" s="6"/>
      <c r="B23" s="439">
        <f>$B$24*0.9</f>
        <v>13.5</v>
      </c>
      <c r="C23" s="440"/>
      <c r="D23" s="30">
        <f t="shared" si="5"/>
        <v>3351.4034799999999</v>
      </c>
      <c r="E23" s="30">
        <f t="shared" si="5"/>
        <v>4397.6534799999999</v>
      </c>
      <c r="F23" s="30">
        <f t="shared" si="5"/>
        <v>5443.9034799999999</v>
      </c>
      <c r="G23" s="32">
        <f t="shared" si="5"/>
        <v>6490.1534799999999</v>
      </c>
      <c r="H23" s="32">
        <f t="shared" si="5"/>
        <v>7536.4034800000027</v>
      </c>
      <c r="I23" s="32">
        <f t="shared" si="5"/>
        <v>8582.653479999999</v>
      </c>
      <c r="J23" s="32">
        <f t="shared" si="5"/>
        <v>9628.903479999999</v>
      </c>
      <c r="K23" s="21"/>
      <c r="L23" s="447">
        <f>DiscountRate</f>
        <v>0.12</v>
      </c>
      <c r="M23" s="447"/>
      <c r="N23" s="435">
        <f>AC13</f>
        <v>18753.825657937938</v>
      </c>
      <c r="O23" s="435"/>
      <c r="P23" s="21"/>
    </row>
    <row r="24" spans="1:20" ht="15" customHeight="1" x14ac:dyDescent="0.2">
      <c r="A24" s="6"/>
      <c r="B24" s="439">
        <f>MEDIAN(Inputs!B72:Z72)</f>
        <v>15</v>
      </c>
      <c r="C24" s="449"/>
      <c r="D24" s="30">
        <f t="shared" si="5"/>
        <v>4165.1534799999999</v>
      </c>
      <c r="E24" s="30">
        <f t="shared" si="5"/>
        <v>5327.6534799999999</v>
      </c>
      <c r="F24" s="30">
        <f t="shared" si="5"/>
        <v>6490.1534799999999</v>
      </c>
      <c r="G24" s="33">
        <f t="shared" si="5"/>
        <v>7652.653479999999</v>
      </c>
      <c r="H24" s="32">
        <f t="shared" si="5"/>
        <v>8815.1534800000027</v>
      </c>
      <c r="I24" s="32">
        <f t="shared" si="5"/>
        <v>9977.653479999999</v>
      </c>
      <c r="J24" s="32">
        <f t="shared" si="5"/>
        <v>11140.153479999999</v>
      </c>
      <c r="K24" s="21"/>
      <c r="L24" s="447">
        <f>$L$23+0.01</f>
        <v>0.13</v>
      </c>
      <c r="M24" s="447"/>
      <c r="N24" s="434">
        <f t="shared" ref="N24:N26" si="6">((PV(L24,$D$4,,$D$10,0))+(PV(L24,$E$4,,$E$10,0))+(PV(L24,$F$4,,$F$10,0))+(PV(L24,$G$4,,$G$10,0))+(PV(L24,$H$4,,$H$10,0))+(PV(L24,$I$4,,$I$10,0))+(PV(L24,$J$4,,$J$10,0))+(PV(L24,$K$4,,$K$10,0))+(PV(L24,$L$4,,$L$10,0))+(PV(L24,$M$4,,$M$10,0))+(PV(L24,$N$4,,$N$10,0))+(PV(L24,$O$4,,$O$10,0))+(PV(L24,$P$4,,$P$10,0))+(PV(L24,$Q$4,,$Q$10,0))+(PV(L24,$R$4,,$R$10,0))+(PV(L24,$S$4,,$S$10,0))+(PV(L24,$T$4,,$T$10,0))+(PV(L24,$U$4,,$U$10,0))+(PV(L24,$V$4,,$V$10,0))+(PV(L24,$W$4,,$W$10,0))+(PV(L24,$X$4,,$X$10,0))+(PV(L24,$Y$4,,$Y$10,0))+(PV(L24,$Z$4,,$Z$10,0))+(PV(L24,$AA$4,,$AA$10,0))+(PV(L24,$AB$4,,$AB$10,0)))*-1</f>
        <v>15581.589428959289</v>
      </c>
      <c r="O24" s="434"/>
      <c r="P24" s="21"/>
    </row>
    <row r="25" spans="1:20" x14ac:dyDescent="0.2">
      <c r="A25" s="6"/>
      <c r="B25" s="439">
        <f>$B$24*1.1</f>
        <v>16.5</v>
      </c>
      <c r="C25" s="440"/>
      <c r="D25" s="30">
        <f t="shared" si="5"/>
        <v>4978.9034799999999</v>
      </c>
      <c r="E25" s="30">
        <f t="shared" si="5"/>
        <v>6257.6534799999999</v>
      </c>
      <c r="F25" s="30">
        <f t="shared" si="5"/>
        <v>7536.403479999999</v>
      </c>
      <c r="G25" s="32">
        <f t="shared" si="5"/>
        <v>8815.153479999999</v>
      </c>
      <c r="H25" s="32">
        <f t="shared" si="5"/>
        <v>10093.903480000003</v>
      </c>
      <c r="I25" s="32">
        <f t="shared" si="5"/>
        <v>11372.653479999999</v>
      </c>
      <c r="J25" s="32">
        <f t="shared" si="5"/>
        <v>12651.403479999999</v>
      </c>
      <c r="K25" s="21"/>
      <c r="L25" s="447">
        <f>$L$23+0.02</f>
        <v>0.13999999999999999</v>
      </c>
      <c r="M25" s="447"/>
      <c r="N25" s="434">
        <f t="shared" si="6"/>
        <v>12812.812292791305</v>
      </c>
      <c r="O25" s="434"/>
      <c r="P25" s="21"/>
    </row>
    <row r="26" spans="1:20" x14ac:dyDescent="0.2">
      <c r="A26" s="6"/>
      <c r="B26" s="439">
        <f>$B$24*1.2</f>
        <v>18</v>
      </c>
      <c r="C26" s="440"/>
      <c r="D26" s="30">
        <f t="shared" si="5"/>
        <v>5792.6534799999999</v>
      </c>
      <c r="E26" s="30">
        <f t="shared" si="5"/>
        <v>7187.6534799999999</v>
      </c>
      <c r="F26" s="30">
        <f t="shared" si="5"/>
        <v>8582.653479999999</v>
      </c>
      <c r="G26" s="32">
        <f t="shared" si="5"/>
        <v>9977.653479999999</v>
      </c>
      <c r="H26" s="32">
        <f t="shared" si="5"/>
        <v>11372.653480000003</v>
      </c>
      <c r="I26" s="32">
        <f t="shared" si="5"/>
        <v>12767.653479999999</v>
      </c>
      <c r="J26" s="32">
        <f t="shared" si="5"/>
        <v>14162.653479999999</v>
      </c>
      <c r="K26" s="21"/>
      <c r="L26" s="447">
        <f>$L$23+0.03</f>
        <v>0.15</v>
      </c>
      <c r="M26" s="447"/>
      <c r="N26" s="434">
        <f t="shared" si="6"/>
        <v>10388.897179295052</v>
      </c>
      <c r="O26" s="434"/>
      <c r="P26" s="21"/>
    </row>
    <row r="27" spans="1:20" x14ac:dyDescent="0.2">
      <c r="A27" s="6"/>
      <c r="B27" s="439">
        <f>$B$24*1.3</f>
        <v>19.5</v>
      </c>
      <c r="C27" s="440"/>
      <c r="D27" s="30">
        <f t="shared" si="5"/>
        <v>6606.4034799999999</v>
      </c>
      <c r="E27" s="30">
        <f t="shared" si="5"/>
        <v>8117.653479999999</v>
      </c>
      <c r="F27" s="30">
        <f t="shared" si="5"/>
        <v>9628.903479999999</v>
      </c>
      <c r="G27" s="32">
        <f t="shared" si="5"/>
        <v>11140.153479999999</v>
      </c>
      <c r="H27" s="32">
        <f t="shared" si="5"/>
        <v>12651.403480000003</v>
      </c>
      <c r="I27" s="32">
        <f t="shared" si="5"/>
        <v>14162.653479999999</v>
      </c>
      <c r="J27" s="32">
        <f t="shared" si="5"/>
        <v>15673.903479999999</v>
      </c>
      <c r="K27" s="21"/>
      <c r="L27" s="448"/>
      <c r="M27" s="448"/>
      <c r="N27" s="21"/>
      <c r="O27" s="21"/>
      <c r="P27" s="21"/>
    </row>
    <row r="28" spans="1:20" x14ac:dyDescent="0.2">
      <c r="A28" s="6"/>
      <c r="B28" s="21"/>
      <c r="C28" s="21"/>
      <c r="D28" s="21"/>
      <c r="E28" s="21"/>
      <c r="F28" s="21"/>
      <c r="G28" s="21"/>
      <c r="H28" s="21"/>
      <c r="I28" s="21"/>
      <c r="J28" s="21"/>
      <c r="K28" s="21"/>
      <c r="L28" s="21"/>
      <c r="M28" s="21"/>
      <c r="N28" s="21"/>
      <c r="O28" s="21"/>
      <c r="P28" s="21"/>
    </row>
    <row r="29" spans="1:20" x14ac:dyDescent="0.2">
      <c r="A29" s="6"/>
      <c r="B29" s="21"/>
      <c r="C29" s="77"/>
      <c r="D29" s="77"/>
      <c r="E29" s="77"/>
      <c r="F29" s="77"/>
      <c r="G29" s="21"/>
      <c r="H29" s="21"/>
      <c r="I29" s="21"/>
      <c r="J29" s="21"/>
      <c r="K29" s="21"/>
      <c r="L29" s="21"/>
      <c r="M29" s="21"/>
      <c r="N29" s="21"/>
      <c r="O29" s="21"/>
      <c r="P29" s="21"/>
    </row>
    <row r="30" spans="1:20" ht="15" x14ac:dyDescent="0.25">
      <c r="A30" s="6"/>
      <c r="B30" s="21"/>
      <c r="C30" s="77"/>
      <c r="D30" s="77"/>
      <c r="E30" s="77"/>
      <c r="F30" s="77"/>
      <c r="G30" s="21"/>
      <c r="H30" s="21"/>
      <c r="I30" s="21"/>
      <c r="J30" s="21"/>
      <c r="K30" s="21"/>
      <c r="L30" s="443" t="s">
        <v>26</v>
      </c>
      <c r="M30" s="443"/>
      <c r="N30" s="443"/>
      <c r="O30" s="21"/>
      <c r="P30" s="21"/>
    </row>
    <row r="31" spans="1:20" x14ac:dyDescent="0.2">
      <c r="B31" s="21"/>
      <c r="C31" s="77"/>
      <c r="D31" s="77"/>
      <c r="E31" s="77"/>
      <c r="F31" s="77"/>
      <c r="I31" s="21"/>
      <c r="J31" s="21"/>
      <c r="K31" s="21"/>
      <c r="L31" s="429">
        <f>IRR(D10:AB10)</f>
        <v>0.21790871577315429</v>
      </c>
      <c r="M31" s="429"/>
      <c r="N31" s="429"/>
      <c r="O31" s="21"/>
      <c r="P31" s="21"/>
    </row>
    <row r="32" spans="1:20" x14ac:dyDescent="0.2">
      <c r="B32" s="21"/>
      <c r="C32" s="77"/>
      <c r="D32" s="77"/>
      <c r="E32" s="77"/>
      <c r="F32" s="77"/>
      <c r="I32" s="61"/>
      <c r="J32" s="21"/>
      <c r="K32" s="21"/>
      <c r="L32" s="21"/>
      <c r="M32" s="21"/>
      <c r="N32" s="21"/>
      <c r="O32" s="21"/>
      <c r="P32" s="21"/>
    </row>
    <row r="33" spans="2:16" x14ac:dyDescent="0.2">
      <c r="B33" s="21"/>
      <c r="C33" s="21"/>
      <c r="F33" s="21"/>
      <c r="G33" s="21"/>
      <c r="H33" s="60"/>
      <c r="I33" s="14"/>
      <c r="J33" s="21"/>
      <c r="K33" s="21"/>
      <c r="L33" s="21"/>
      <c r="M33" s="21"/>
      <c r="N33" s="21"/>
      <c r="O33" s="21"/>
      <c r="P33" s="21"/>
    </row>
    <row r="34" spans="2:16" x14ac:dyDescent="0.2">
      <c r="B34" s="21"/>
      <c r="C34" s="21"/>
      <c r="F34" s="21"/>
      <c r="G34" s="21"/>
      <c r="H34" s="21"/>
      <c r="I34" s="21"/>
      <c r="J34" s="21"/>
      <c r="K34" s="21"/>
      <c r="L34" s="21"/>
      <c r="M34" s="21"/>
      <c r="N34" s="21"/>
      <c r="O34" s="21"/>
      <c r="P34" s="21"/>
    </row>
    <row r="35" spans="2:16" x14ac:dyDescent="0.2">
      <c r="B35" s="21"/>
      <c r="C35" s="21"/>
      <c r="F35" s="21"/>
      <c r="G35" s="21"/>
      <c r="H35" s="21"/>
      <c r="J35" s="21"/>
      <c r="K35" s="21"/>
      <c r="L35" s="21"/>
      <c r="M35" s="57"/>
      <c r="N35" s="21"/>
      <c r="O35" s="21"/>
      <c r="P35" s="21"/>
    </row>
    <row r="36" spans="2:16" x14ac:dyDescent="0.2">
      <c r="B36" s="21"/>
      <c r="C36" s="21"/>
      <c r="D36" s="21"/>
      <c r="E36" s="21"/>
      <c r="F36" s="21"/>
      <c r="G36" s="21"/>
      <c r="H36" s="21"/>
      <c r="I36" s="21"/>
      <c r="J36" s="21"/>
      <c r="K36" s="21"/>
      <c r="L36" s="21"/>
      <c r="M36" s="58"/>
      <c r="N36" s="21"/>
      <c r="O36" s="21"/>
      <c r="P36" s="21"/>
    </row>
    <row r="37" spans="2:16" x14ac:dyDescent="0.2">
      <c r="B37" s="21"/>
      <c r="C37" s="21"/>
      <c r="D37" s="21"/>
      <c r="E37" s="21"/>
      <c r="F37" s="21"/>
      <c r="G37" s="21"/>
      <c r="H37" s="21"/>
      <c r="I37" s="21"/>
      <c r="J37" s="21"/>
      <c r="K37" s="21"/>
      <c r="L37" s="21"/>
      <c r="M37" s="21"/>
      <c r="N37" s="21"/>
      <c r="O37" s="21"/>
      <c r="P37" s="21"/>
    </row>
    <row r="38" spans="2:16" x14ac:dyDescent="0.2">
      <c r="B38" s="21"/>
      <c r="C38" s="21"/>
      <c r="D38" s="21"/>
      <c r="E38" s="21"/>
      <c r="F38" s="21"/>
      <c r="G38" s="21"/>
      <c r="H38" s="21"/>
      <c r="I38" s="21"/>
      <c r="J38" s="21"/>
      <c r="K38" s="21"/>
      <c r="L38" s="21"/>
      <c r="M38" s="21"/>
      <c r="N38" s="21"/>
      <c r="O38" s="21"/>
      <c r="P38" s="21"/>
    </row>
    <row r="39" spans="2:16" ht="15" x14ac:dyDescent="0.2">
      <c r="B39" s="21"/>
      <c r="C39" s="21"/>
      <c r="D39" s="21"/>
      <c r="E39" s="21"/>
      <c r="F39" s="21"/>
      <c r="G39" s="21"/>
      <c r="H39" s="21"/>
      <c r="J39" s="21"/>
      <c r="K39" s="21"/>
      <c r="L39" s="40"/>
      <c r="M39" s="21"/>
      <c r="N39" s="21"/>
      <c r="O39" s="21"/>
      <c r="P39" s="21"/>
    </row>
    <row r="40" spans="2:16" x14ac:dyDescent="0.2">
      <c r="B40" s="21"/>
      <c r="C40" s="21"/>
      <c r="D40" s="21"/>
      <c r="E40" s="21"/>
      <c r="F40" s="21"/>
      <c r="G40" s="21"/>
      <c r="H40" s="21"/>
      <c r="I40" s="21"/>
      <c r="J40" s="21"/>
      <c r="K40" s="21"/>
      <c r="L40" s="21"/>
      <c r="M40" s="21"/>
      <c r="N40" s="21"/>
      <c r="O40" s="21"/>
      <c r="P40" s="21"/>
    </row>
    <row r="41" spans="2:16" x14ac:dyDescent="0.2">
      <c r="B41" s="21"/>
      <c r="C41" s="21"/>
      <c r="D41" s="21"/>
      <c r="E41" s="21"/>
      <c r="F41" s="21"/>
      <c r="G41" s="21"/>
      <c r="H41" s="21"/>
      <c r="I41" s="21"/>
      <c r="J41" s="21"/>
      <c r="K41" s="21"/>
      <c r="L41" s="21"/>
      <c r="M41" s="21"/>
      <c r="N41" s="21"/>
      <c r="O41" s="21"/>
      <c r="P41" s="21"/>
    </row>
    <row r="42" spans="2:16" x14ac:dyDescent="0.2">
      <c r="B42" s="21"/>
      <c r="C42" s="21"/>
      <c r="D42" s="21"/>
      <c r="E42" s="21"/>
      <c r="F42" s="21"/>
      <c r="G42" s="21"/>
      <c r="H42" s="21"/>
      <c r="I42" s="21"/>
      <c r="J42" s="21"/>
      <c r="K42" s="21"/>
      <c r="L42" s="21"/>
      <c r="M42" s="21"/>
      <c r="N42" s="21"/>
      <c r="O42" s="21"/>
      <c r="P42" s="21"/>
    </row>
    <row r="43" spans="2:16" x14ac:dyDescent="0.2">
      <c r="B43" s="21"/>
      <c r="C43" s="21"/>
      <c r="D43" s="21"/>
      <c r="E43" s="21"/>
      <c r="F43" s="21"/>
      <c r="G43" s="21"/>
      <c r="H43" s="21"/>
      <c r="I43" s="21"/>
      <c r="J43" s="21"/>
      <c r="K43" s="21"/>
      <c r="L43" s="21"/>
      <c r="M43" s="21"/>
      <c r="N43" s="21"/>
      <c r="O43" s="21"/>
      <c r="P43" s="21"/>
    </row>
    <row r="44" spans="2:16" x14ac:dyDescent="0.2">
      <c r="B44" s="21"/>
      <c r="C44" s="21"/>
      <c r="D44" s="21"/>
      <c r="E44" s="21"/>
      <c r="F44" s="21"/>
      <c r="G44" s="21"/>
      <c r="H44" s="21"/>
      <c r="I44" s="21"/>
      <c r="J44" s="21"/>
      <c r="K44" s="21"/>
      <c r="L44" s="21"/>
      <c r="M44" s="21"/>
      <c r="N44" s="21"/>
      <c r="O44" s="21"/>
      <c r="P44" s="21"/>
    </row>
    <row r="45" spans="2:16" x14ac:dyDescent="0.2">
      <c r="B45" s="21"/>
      <c r="C45" s="21"/>
      <c r="D45" s="21"/>
      <c r="E45" s="21"/>
      <c r="F45" s="21"/>
      <c r="G45" s="21"/>
      <c r="H45" s="21"/>
      <c r="I45" s="21"/>
      <c r="J45" s="21"/>
      <c r="K45" s="21"/>
      <c r="L45" s="21"/>
      <c r="M45" s="21"/>
      <c r="N45" s="21"/>
      <c r="O45" s="21"/>
      <c r="P45" s="21"/>
    </row>
    <row r="46" spans="2:16" x14ac:dyDescent="0.2">
      <c r="B46" s="21"/>
      <c r="C46" s="21"/>
      <c r="D46" s="21"/>
      <c r="E46" s="21"/>
      <c r="F46" s="21"/>
      <c r="G46" s="21"/>
      <c r="H46" s="21"/>
      <c r="I46" s="21"/>
      <c r="J46" s="21"/>
      <c r="K46" s="21"/>
      <c r="L46" s="21"/>
      <c r="M46" s="21"/>
      <c r="N46" s="21"/>
      <c r="O46" s="21"/>
      <c r="P46" s="21"/>
    </row>
    <row r="47" spans="2:16" x14ac:dyDescent="0.2">
      <c r="B47" s="21"/>
      <c r="C47" s="21"/>
      <c r="D47" s="21"/>
      <c r="E47" s="21"/>
      <c r="F47" s="21"/>
      <c r="G47" s="21"/>
      <c r="H47" s="21"/>
      <c r="I47" s="21"/>
      <c r="J47" s="21"/>
      <c r="K47" s="21"/>
      <c r="L47" s="21"/>
      <c r="M47" s="21"/>
      <c r="N47" s="21"/>
      <c r="O47" s="21"/>
      <c r="P47" s="21"/>
    </row>
    <row r="48" spans="2:16" x14ac:dyDescent="0.2">
      <c r="B48" s="21"/>
      <c r="C48" s="21"/>
      <c r="D48" s="21"/>
      <c r="E48" s="21"/>
      <c r="F48" s="21"/>
      <c r="G48" s="21"/>
      <c r="H48" s="21"/>
      <c r="I48" s="21"/>
      <c r="J48" s="21"/>
      <c r="K48" s="21"/>
      <c r="L48" s="21"/>
      <c r="M48" s="21"/>
      <c r="N48" s="21"/>
      <c r="O48" s="21"/>
      <c r="P48" s="21"/>
    </row>
    <row r="49" spans="2:16" x14ac:dyDescent="0.2">
      <c r="B49" s="21"/>
      <c r="C49" s="21"/>
      <c r="D49" s="21"/>
      <c r="E49" s="21"/>
      <c r="F49" s="21"/>
      <c r="G49" s="21"/>
      <c r="H49" s="21"/>
      <c r="I49" s="21"/>
      <c r="J49" s="21"/>
      <c r="K49" s="21"/>
      <c r="L49" s="21"/>
      <c r="M49" s="21"/>
      <c r="N49" s="21"/>
      <c r="O49" s="21"/>
      <c r="P49" s="21"/>
    </row>
    <row r="50" spans="2:16" x14ac:dyDescent="0.2">
      <c r="B50" s="21"/>
      <c r="C50" s="21"/>
      <c r="D50" s="21"/>
      <c r="E50" s="21"/>
      <c r="F50" s="21"/>
      <c r="G50" s="21"/>
      <c r="H50" s="21"/>
      <c r="I50" s="21"/>
      <c r="J50" s="21"/>
      <c r="K50" s="21"/>
      <c r="L50" s="21"/>
      <c r="M50" s="21"/>
      <c r="N50" s="21"/>
      <c r="O50" s="21"/>
      <c r="P50" s="21"/>
    </row>
    <row r="51" spans="2:16" x14ac:dyDescent="0.2">
      <c r="B51" s="21"/>
      <c r="C51" s="21"/>
      <c r="D51" s="21"/>
      <c r="E51" s="21"/>
      <c r="F51" s="21"/>
      <c r="G51" s="21"/>
      <c r="H51" s="21"/>
      <c r="I51" s="21"/>
      <c r="J51" s="21"/>
      <c r="K51" s="21"/>
      <c r="L51" s="21"/>
      <c r="M51" s="21"/>
      <c r="N51" s="21"/>
      <c r="O51" s="21"/>
      <c r="P51" s="21"/>
    </row>
    <row r="52" spans="2:16" x14ac:dyDescent="0.2">
      <c r="B52" s="21"/>
      <c r="C52" s="21"/>
      <c r="D52" s="21"/>
      <c r="E52" s="21"/>
      <c r="F52" s="21"/>
      <c r="G52" s="21"/>
      <c r="H52" s="21"/>
      <c r="I52" s="21"/>
      <c r="J52" s="21"/>
      <c r="K52" s="21"/>
      <c r="L52" s="21"/>
      <c r="M52" s="21"/>
      <c r="N52" s="21"/>
      <c r="O52" s="21"/>
      <c r="P52" s="21"/>
    </row>
    <row r="53" spans="2:16" x14ac:dyDescent="0.2">
      <c r="B53" s="21"/>
      <c r="C53" s="21"/>
      <c r="D53" s="21"/>
      <c r="E53" s="21"/>
      <c r="F53" s="21"/>
      <c r="G53" s="21"/>
      <c r="H53" s="21"/>
      <c r="I53" s="21"/>
      <c r="J53" s="21"/>
      <c r="K53" s="21"/>
      <c r="L53" s="21"/>
      <c r="M53" s="21"/>
      <c r="N53" s="21"/>
      <c r="O53" s="21"/>
      <c r="P53" s="21"/>
    </row>
    <row r="54" spans="2:16" x14ac:dyDescent="0.2">
      <c r="B54" s="21"/>
      <c r="C54" s="21"/>
      <c r="D54" s="21"/>
      <c r="E54" s="21"/>
      <c r="F54" s="21"/>
      <c r="G54" s="21"/>
      <c r="H54" s="21"/>
      <c r="I54" s="21"/>
      <c r="J54" s="21"/>
      <c r="K54" s="21"/>
      <c r="L54" s="21"/>
      <c r="M54" s="21"/>
      <c r="N54" s="21"/>
      <c r="O54" s="21"/>
      <c r="P54" s="21"/>
    </row>
    <row r="55" spans="2:16" x14ac:dyDescent="0.2">
      <c r="B55" s="21"/>
      <c r="C55" s="21"/>
      <c r="D55" s="21"/>
      <c r="E55" s="21"/>
      <c r="F55" s="21"/>
      <c r="G55" s="21"/>
      <c r="H55" s="21"/>
      <c r="I55" s="21"/>
      <c r="J55" s="21"/>
      <c r="K55" s="21"/>
      <c r="L55" s="21"/>
      <c r="M55" s="21"/>
      <c r="N55" s="21"/>
      <c r="O55" s="21"/>
      <c r="P55" s="21"/>
    </row>
    <row r="56" spans="2:16" x14ac:dyDescent="0.2">
      <c r="B56" s="21"/>
      <c r="C56" s="21"/>
      <c r="D56" s="21"/>
      <c r="E56" s="21"/>
      <c r="F56" s="21"/>
      <c r="G56" s="21"/>
      <c r="H56" s="21"/>
      <c r="I56" s="21"/>
      <c r="J56" s="21"/>
      <c r="K56" s="21"/>
      <c r="L56" s="21"/>
      <c r="M56" s="21"/>
      <c r="N56" s="21"/>
      <c r="O56" s="21"/>
      <c r="P56" s="21"/>
    </row>
    <row r="57" spans="2:16" x14ac:dyDescent="0.2">
      <c r="B57" s="21"/>
      <c r="C57" s="21"/>
      <c r="D57" s="21"/>
      <c r="E57" s="21"/>
      <c r="F57" s="21"/>
      <c r="G57" s="21"/>
      <c r="H57" s="21"/>
      <c r="I57" s="21"/>
      <c r="J57" s="21"/>
      <c r="K57" s="21"/>
      <c r="L57" s="21"/>
      <c r="M57" s="21"/>
      <c r="N57" s="21"/>
      <c r="O57" s="21"/>
      <c r="P57" s="21"/>
    </row>
    <row r="58" spans="2:16" x14ac:dyDescent="0.2">
      <c r="B58" s="21"/>
      <c r="C58" s="21"/>
      <c r="D58" s="21"/>
      <c r="E58" s="21"/>
      <c r="F58" s="21"/>
      <c r="G58" s="21"/>
      <c r="H58" s="21"/>
      <c r="I58" s="21"/>
      <c r="J58" s="21"/>
      <c r="K58" s="21"/>
      <c r="L58" s="21"/>
      <c r="M58" s="21"/>
      <c r="N58" s="21"/>
      <c r="O58" s="21"/>
      <c r="P58" s="21"/>
    </row>
    <row r="59" spans="2:16" x14ac:dyDescent="0.2">
      <c r="B59" s="21"/>
      <c r="C59" s="21"/>
      <c r="D59" s="21"/>
      <c r="E59" s="21"/>
      <c r="F59" s="21"/>
      <c r="G59" s="21"/>
      <c r="H59" s="21"/>
      <c r="I59" s="21"/>
      <c r="J59" s="21"/>
      <c r="K59" s="21"/>
      <c r="L59" s="21"/>
      <c r="M59" s="21"/>
      <c r="N59" s="21"/>
      <c r="O59" s="21"/>
      <c r="P59" s="21"/>
    </row>
    <row r="131" spans="4:10" x14ac:dyDescent="0.2">
      <c r="D131" s="411"/>
      <c r="E131" s="411"/>
      <c r="F131" s="411"/>
      <c r="G131" s="411"/>
      <c r="H131" s="411"/>
      <c r="I131" s="411"/>
      <c r="J131" s="411"/>
    </row>
    <row r="132" spans="4:10" x14ac:dyDescent="0.2">
      <c r="D132" s="411"/>
      <c r="E132" s="411"/>
      <c r="F132" s="411"/>
      <c r="G132" s="411"/>
      <c r="H132" s="411"/>
      <c r="I132" s="411"/>
      <c r="J132" s="411"/>
    </row>
    <row r="133" spans="4:10" x14ac:dyDescent="0.2">
      <c r="D133" s="411"/>
      <c r="E133" s="411"/>
      <c r="F133" s="411"/>
      <c r="G133" s="411"/>
      <c r="H133" s="411"/>
      <c r="I133" s="411"/>
      <c r="J133" s="411"/>
    </row>
    <row r="134" spans="4:10" x14ac:dyDescent="0.2">
      <c r="D134" s="411"/>
      <c r="E134" s="411"/>
      <c r="F134" s="411"/>
      <c r="G134" s="411"/>
      <c r="H134" s="411"/>
      <c r="I134" s="411"/>
      <c r="J134" s="411"/>
    </row>
    <row r="135" spans="4:10" x14ac:dyDescent="0.2">
      <c r="D135" s="411"/>
      <c r="E135" s="411"/>
      <c r="F135" s="411"/>
      <c r="G135" s="411"/>
      <c r="H135" s="411"/>
      <c r="I135" s="411"/>
      <c r="J135" s="411"/>
    </row>
    <row r="136" spans="4:10" x14ac:dyDescent="0.2">
      <c r="D136" s="411"/>
      <c r="E136" s="411"/>
      <c r="F136" s="411"/>
      <c r="G136" s="411"/>
      <c r="H136" s="411"/>
      <c r="I136" s="411"/>
      <c r="J136" s="411"/>
    </row>
    <row r="137" spans="4:10" x14ac:dyDescent="0.2">
      <c r="D137" s="411"/>
      <c r="E137" s="411"/>
      <c r="F137" s="411"/>
      <c r="G137" s="411"/>
      <c r="H137" s="411"/>
      <c r="I137" s="411"/>
      <c r="J137" s="411"/>
    </row>
    <row r="138" spans="4:10" x14ac:dyDescent="0.2">
      <c r="D138" s="411"/>
      <c r="E138" s="411"/>
      <c r="F138" s="411"/>
      <c r="G138" s="411"/>
      <c r="H138" s="411"/>
      <c r="I138" s="411"/>
      <c r="J138" s="411"/>
    </row>
    <row r="139" spans="4:10" x14ac:dyDescent="0.2">
      <c r="D139" s="411"/>
      <c r="E139" s="411"/>
      <c r="F139" s="411"/>
      <c r="G139" s="411"/>
      <c r="H139" s="411"/>
      <c r="I139" s="411"/>
      <c r="J139" s="411"/>
    </row>
    <row r="140" spans="4:10" x14ac:dyDescent="0.2">
      <c r="D140" s="411"/>
      <c r="E140" s="411"/>
      <c r="F140" s="411"/>
      <c r="G140" s="411"/>
      <c r="H140" s="411"/>
      <c r="I140" s="411"/>
      <c r="J140" s="411"/>
    </row>
    <row r="141" spans="4:10" x14ac:dyDescent="0.2">
      <c r="D141" s="411"/>
      <c r="E141" s="411"/>
      <c r="F141" s="411"/>
      <c r="G141" s="411"/>
      <c r="H141" s="411"/>
      <c r="I141" s="411"/>
      <c r="J141" s="411"/>
    </row>
    <row r="142" spans="4:10" x14ac:dyDescent="0.2">
      <c r="D142" s="411"/>
      <c r="E142" s="411"/>
      <c r="F142" s="411"/>
      <c r="G142" s="411"/>
      <c r="H142" s="411"/>
      <c r="I142" s="411"/>
      <c r="J142" s="411"/>
    </row>
    <row r="143" spans="4:10" x14ac:dyDescent="0.2">
      <c r="D143" s="411"/>
      <c r="E143" s="411"/>
      <c r="F143" s="411"/>
      <c r="G143" s="411"/>
      <c r="H143" s="411"/>
      <c r="I143" s="411"/>
      <c r="J143" s="411"/>
    </row>
    <row r="144" spans="4:10" x14ac:dyDescent="0.2">
      <c r="D144" s="411"/>
      <c r="E144" s="411"/>
      <c r="F144" s="411"/>
      <c r="G144" s="411"/>
      <c r="H144" s="411"/>
      <c r="I144" s="411"/>
      <c r="J144" s="411"/>
    </row>
    <row r="145" spans="4:10" x14ac:dyDescent="0.2">
      <c r="D145" s="411"/>
      <c r="E145" s="411"/>
      <c r="F145" s="411"/>
      <c r="G145" s="411"/>
      <c r="H145" s="411"/>
      <c r="I145" s="411"/>
      <c r="J145" s="411"/>
    </row>
    <row r="146" spans="4:10" x14ac:dyDescent="0.2">
      <c r="D146" s="411"/>
      <c r="E146" s="411"/>
      <c r="F146" s="411"/>
      <c r="G146" s="411"/>
      <c r="H146" s="411"/>
      <c r="I146" s="411"/>
      <c r="J146" s="411"/>
    </row>
    <row r="147" spans="4:10" x14ac:dyDescent="0.2">
      <c r="D147" s="411"/>
      <c r="E147" s="411"/>
      <c r="F147" s="411"/>
      <c r="G147" s="411"/>
      <c r="H147" s="411"/>
      <c r="I147" s="411"/>
      <c r="J147" s="411"/>
    </row>
    <row r="148" spans="4:10" x14ac:dyDescent="0.2">
      <c r="D148" s="411"/>
      <c r="E148" s="411"/>
      <c r="F148" s="411"/>
      <c r="G148" s="411"/>
      <c r="H148" s="411"/>
      <c r="I148" s="411"/>
      <c r="J148" s="411"/>
    </row>
    <row r="149" spans="4:10" x14ac:dyDescent="0.2">
      <c r="D149" s="411"/>
      <c r="E149" s="411"/>
      <c r="F149" s="411"/>
      <c r="G149" s="411"/>
      <c r="H149" s="411"/>
      <c r="I149" s="411"/>
      <c r="J149" s="411"/>
    </row>
    <row r="150" spans="4:10" x14ac:dyDescent="0.2">
      <c r="D150" s="411"/>
      <c r="E150" s="411"/>
      <c r="F150" s="411"/>
      <c r="G150" s="411"/>
      <c r="H150" s="411"/>
      <c r="I150" s="411"/>
      <c r="J150" s="411"/>
    </row>
    <row r="151" spans="4:10" x14ac:dyDescent="0.2">
      <c r="D151" s="411"/>
      <c r="E151" s="411"/>
      <c r="F151" s="411"/>
      <c r="G151" s="411"/>
      <c r="H151" s="411"/>
      <c r="I151" s="411"/>
      <c r="J151" s="411"/>
    </row>
    <row r="152" spans="4:10" x14ac:dyDescent="0.2">
      <c r="D152" s="411"/>
      <c r="E152" s="411"/>
      <c r="F152" s="411"/>
      <c r="G152" s="411"/>
      <c r="H152" s="411"/>
      <c r="I152" s="411"/>
      <c r="J152" s="411"/>
    </row>
    <row r="153" spans="4:10" x14ac:dyDescent="0.2">
      <c r="D153" s="411"/>
      <c r="E153" s="411"/>
      <c r="F153" s="411"/>
      <c r="G153" s="411"/>
      <c r="H153" s="411"/>
      <c r="I153" s="411"/>
      <c r="J153" s="411"/>
    </row>
    <row r="154" spans="4:10" x14ac:dyDescent="0.2">
      <c r="D154" s="411"/>
      <c r="E154" s="411"/>
      <c r="F154" s="411"/>
      <c r="G154" s="411"/>
      <c r="H154" s="411"/>
      <c r="I154" s="411"/>
      <c r="J154" s="411"/>
    </row>
    <row r="155" spans="4:10" x14ac:dyDescent="0.2">
      <c r="D155" s="411"/>
      <c r="E155" s="411"/>
      <c r="F155" s="411"/>
      <c r="G155" s="411"/>
      <c r="H155" s="411"/>
      <c r="I155" s="411"/>
      <c r="J155" s="411"/>
    </row>
    <row r="156" spans="4:10" x14ac:dyDescent="0.2">
      <c r="D156" s="411"/>
      <c r="E156" s="411"/>
      <c r="F156" s="411"/>
      <c r="G156" s="411"/>
      <c r="H156" s="411"/>
      <c r="I156" s="411"/>
      <c r="J156" s="411"/>
    </row>
    <row r="157" spans="4:10" x14ac:dyDescent="0.2">
      <c r="D157" s="411"/>
      <c r="E157" s="411"/>
      <c r="F157" s="411"/>
      <c r="G157" s="411"/>
      <c r="H157" s="411"/>
      <c r="I157" s="411"/>
      <c r="J157" s="411"/>
    </row>
    <row r="158" spans="4:10" x14ac:dyDescent="0.2">
      <c r="D158" s="411"/>
      <c r="E158" s="411"/>
      <c r="F158" s="411"/>
      <c r="G158" s="411"/>
      <c r="H158" s="411"/>
      <c r="I158" s="411"/>
      <c r="J158" s="411"/>
    </row>
    <row r="159" spans="4:10" x14ac:dyDescent="0.2">
      <c r="D159" s="411"/>
      <c r="E159" s="411"/>
      <c r="F159" s="411"/>
      <c r="G159" s="411"/>
      <c r="H159" s="411"/>
      <c r="I159" s="411"/>
      <c r="J159" s="411"/>
    </row>
    <row r="160" spans="4:10" x14ac:dyDescent="0.2">
      <c r="D160" s="411"/>
      <c r="E160" s="411"/>
      <c r="F160" s="411"/>
      <c r="G160" s="411"/>
      <c r="H160" s="411"/>
      <c r="I160" s="411"/>
      <c r="J160" s="411"/>
    </row>
    <row r="161" spans="4:10" x14ac:dyDescent="0.2">
      <c r="D161" s="411"/>
      <c r="E161" s="411"/>
      <c r="F161" s="411"/>
      <c r="G161" s="411"/>
      <c r="H161" s="411"/>
      <c r="I161" s="411"/>
      <c r="J161" s="411"/>
    </row>
    <row r="162" spans="4:10" x14ac:dyDescent="0.2">
      <c r="D162" s="411"/>
      <c r="E162" s="411"/>
      <c r="F162" s="411"/>
      <c r="G162" s="411"/>
      <c r="H162" s="411"/>
      <c r="I162" s="411"/>
      <c r="J162" s="411"/>
    </row>
    <row r="163" spans="4:10" x14ac:dyDescent="0.2">
      <c r="D163" s="411"/>
      <c r="E163" s="411"/>
      <c r="F163" s="411"/>
      <c r="G163" s="411"/>
      <c r="H163" s="411"/>
      <c r="I163" s="411"/>
      <c r="J163" s="411"/>
    </row>
    <row r="164" spans="4:10" x14ac:dyDescent="0.2">
      <c r="D164" s="411"/>
      <c r="E164" s="411"/>
      <c r="F164" s="411"/>
      <c r="G164" s="411"/>
      <c r="H164" s="411"/>
      <c r="I164" s="411"/>
      <c r="J164" s="411"/>
    </row>
    <row r="165" spans="4:10" x14ac:dyDescent="0.2">
      <c r="D165" s="411"/>
      <c r="E165" s="411"/>
      <c r="F165" s="411"/>
      <c r="G165" s="411"/>
      <c r="H165" s="411"/>
      <c r="I165" s="411"/>
      <c r="J165" s="411"/>
    </row>
    <row r="166" spans="4:10" x14ac:dyDescent="0.2">
      <c r="D166" s="411"/>
      <c r="E166" s="411"/>
      <c r="F166" s="411"/>
      <c r="G166" s="411"/>
      <c r="H166" s="411"/>
      <c r="I166" s="411"/>
      <c r="J166" s="411"/>
    </row>
    <row r="167" spans="4:10" x14ac:dyDescent="0.2">
      <c r="D167" s="411"/>
      <c r="E167" s="411"/>
      <c r="F167" s="411"/>
      <c r="G167" s="411"/>
      <c r="H167" s="411"/>
      <c r="I167" s="411"/>
      <c r="J167" s="411"/>
    </row>
    <row r="168" spans="4:10" x14ac:dyDescent="0.2">
      <c r="D168" s="411"/>
      <c r="E168" s="411"/>
      <c r="F168" s="411"/>
      <c r="G168" s="411"/>
      <c r="H168" s="411"/>
      <c r="I168" s="411"/>
      <c r="J168" s="411"/>
    </row>
    <row r="169" spans="4:10" x14ac:dyDescent="0.2">
      <c r="D169" s="411"/>
      <c r="E169" s="411"/>
      <c r="F169" s="411"/>
      <c r="G169" s="411"/>
      <c r="H169" s="411"/>
      <c r="I169" s="411"/>
      <c r="J169" s="411"/>
    </row>
    <row r="170" spans="4:10" x14ac:dyDescent="0.2">
      <c r="D170" s="411"/>
      <c r="E170" s="411"/>
      <c r="F170" s="411"/>
      <c r="G170" s="411"/>
      <c r="H170" s="411"/>
      <c r="I170" s="411"/>
      <c r="J170" s="411"/>
    </row>
    <row r="171" spans="4:10" x14ac:dyDescent="0.2">
      <c r="D171" s="411"/>
      <c r="E171" s="411"/>
      <c r="F171" s="411"/>
      <c r="G171" s="411"/>
      <c r="H171" s="411"/>
      <c r="I171" s="411"/>
      <c r="J171" s="411"/>
    </row>
    <row r="172" spans="4:10" x14ac:dyDescent="0.2">
      <c r="D172" s="411"/>
      <c r="E172" s="411"/>
      <c r="F172" s="411"/>
      <c r="G172" s="411"/>
      <c r="H172" s="411"/>
      <c r="I172" s="411"/>
      <c r="J172" s="411"/>
    </row>
    <row r="173" spans="4:10" x14ac:dyDescent="0.2">
      <c r="D173" s="411"/>
      <c r="E173" s="411"/>
      <c r="F173" s="411"/>
      <c r="G173" s="411"/>
      <c r="H173" s="411"/>
      <c r="I173" s="411"/>
      <c r="J173" s="411"/>
    </row>
    <row r="174" spans="4:10" x14ac:dyDescent="0.2">
      <c r="D174" s="411"/>
      <c r="E174" s="411"/>
      <c r="F174" s="411"/>
      <c r="G174" s="411"/>
      <c r="H174" s="411"/>
      <c r="I174" s="411"/>
      <c r="J174" s="411"/>
    </row>
    <row r="175" spans="4:10" x14ac:dyDescent="0.2">
      <c r="D175" s="411"/>
      <c r="E175" s="411"/>
      <c r="F175" s="411"/>
      <c r="G175" s="411"/>
      <c r="H175" s="411"/>
      <c r="I175" s="411"/>
      <c r="J175" s="411"/>
    </row>
    <row r="176" spans="4:10" x14ac:dyDescent="0.2">
      <c r="D176" s="411"/>
      <c r="E176" s="411"/>
      <c r="F176" s="411"/>
      <c r="G176" s="411"/>
      <c r="H176" s="411"/>
      <c r="I176" s="411"/>
      <c r="J176" s="411"/>
    </row>
    <row r="177" spans="4:10" x14ac:dyDescent="0.2">
      <c r="D177" s="411"/>
      <c r="E177" s="411"/>
      <c r="F177" s="411"/>
      <c r="G177" s="411"/>
      <c r="H177" s="411"/>
      <c r="I177" s="411"/>
      <c r="J177" s="411"/>
    </row>
    <row r="178" spans="4:10" x14ac:dyDescent="0.2">
      <c r="D178" s="411"/>
      <c r="E178" s="411"/>
      <c r="F178" s="411"/>
      <c r="G178" s="411"/>
      <c r="H178" s="411"/>
      <c r="I178" s="411"/>
      <c r="J178" s="411"/>
    </row>
    <row r="179" spans="4:10" x14ac:dyDescent="0.2">
      <c r="D179" s="411"/>
      <c r="E179" s="411"/>
      <c r="F179" s="411"/>
      <c r="G179" s="411"/>
      <c r="H179" s="411"/>
      <c r="I179" s="411"/>
      <c r="J179" s="411"/>
    </row>
    <row r="180" spans="4:10" x14ac:dyDescent="0.2">
      <c r="D180" s="411"/>
      <c r="E180" s="411"/>
      <c r="F180" s="411"/>
      <c r="G180" s="411"/>
      <c r="H180" s="411"/>
      <c r="I180" s="411"/>
      <c r="J180" s="411"/>
    </row>
    <row r="181" spans="4:10" x14ac:dyDescent="0.2">
      <c r="D181" s="59"/>
      <c r="E181" s="59"/>
      <c r="F181" s="59"/>
      <c r="G181" s="59"/>
      <c r="H181" s="59"/>
      <c r="I181" s="59"/>
      <c r="J181" s="59"/>
    </row>
    <row r="182" spans="4:10" x14ac:dyDescent="0.2">
      <c r="D182" s="59"/>
      <c r="E182" s="59"/>
      <c r="F182" s="59"/>
      <c r="G182" s="59"/>
      <c r="H182" s="59"/>
      <c r="I182" s="59"/>
      <c r="J182" s="59"/>
    </row>
    <row r="183" spans="4:10" x14ac:dyDescent="0.2">
      <c r="D183" s="59"/>
      <c r="E183" s="59"/>
      <c r="F183" s="59"/>
      <c r="G183" s="59"/>
      <c r="H183" s="59"/>
      <c r="I183" s="59"/>
      <c r="J183" s="59"/>
    </row>
    <row r="184" spans="4:10" x14ac:dyDescent="0.2">
      <c r="D184" s="59"/>
      <c r="E184" s="59"/>
      <c r="F184" s="59"/>
      <c r="G184" s="59"/>
      <c r="H184" s="59"/>
      <c r="I184" s="59"/>
      <c r="J184" s="59"/>
    </row>
    <row r="231" spans="4:16" x14ac:dyDescent="0.2">
      <c r="D231" s="411"/>
      <c r="E231" s="411"/>
      <c r="F231" s="411"/>
      <c r="G231" s="411"/>
      <c r="H231" s="411"/>
      <c r="I231" s="411"/>
      <c r="J231" s="411"/>
      <c r="K231" s="411"/>
      <c r="L231" s="411"/>
      <c r="M231" s="411"/>
      <c r="N231" s="411"/>
      <c r="O231" s="411"/>
      <c r="P231" s="411"/>
    </row>
    <row r="232" spans="4:16" x14ac:dyDescent="0.2">
      <c r="D232" s="411"/>
      <c r="E232" s="411"/>
      <c r="F232" s="411"/>
      <c r="G232" s="411"/>
      <c r="H232" s="411"/>
      <c r="I232" s="411"/>
      <c r="J232" s="411"/>
      <c r="K232" s="411"/>
      <c r="L232" s="411"/>
      <c r="M232" s="411"/>
      <c r="N232" s="411"/>
      <c r="O232" s="411"/>
      <c r="P232" s="411"/>
    </row>
    <row r="233" spans="4:16" x14ac:dyDescent="0.2">
      <c r="D233" s="411"/>
      <c r="E233" s="411"/>
      <c r="F233" s="411"/>
      <c r="G233" s="411"/>
      <c r="H233" s="411"/>
      <c r="I233" s="411"/>
      <c r="J233" s="411"/>
      <c r="K233" s="411"/>
      <c r="L233" s="411"/>
      <c r="M233" s="411"/>
      <c r="N233" s="411"/>
      <c r="O233" s="411"/>
      <c r="P233" s="411"/>
    </row>
    <row r="234" spans="4:16" x14ac:dyDescent="0.2">
      <c r="D234" s="411"/>
      <c r="E234" s="411"/>
      <c r="F234" s="411"/>
      <c r="G234" s="411"/>
      <c r="H234" s="411"/>
      <c r="I234" s="411"/>
      <c r="J234" s="411"/>
      <c r="K234" s="411"/>
      <c r="L234" s="411"/>
      <c r="M234" s="411"/>
      <c r="N234" s="411"/>
      <c r="O234" s="411"/>
      <c r="P234" s="411"/>
    </row>
    <row r="235" spans="4:16" x14ac:dyDescent="0.2">
      <c r="D235" s="411"/>
      <c r="E235" s="411"/>
      <c r="F235" s="411"/>
      <c r="G235" s="411"/>
      <c r="H235" s="411"/>
      <c r="I235" s="411"/>
      <c r="J235" s="411"/>
      <c r="K235" s="411"/>
      <c r="L235" s="411"/>
      <c r="M235" s="411"/>
      <c r="N235" s="411"/>
      <c r="O235" s="411"/>
      <c r="P235" s="411"/>
    </row>
    <row r="236" spans="4:16" x14ac:dyDescent="0.2">
      <c r="D236" s="411"/>
      <c r="E236" s="411"/>
      <c r="F236" s="411"/>
      <c r="G236" s="411"/>
      <c r="H236" s="411"/>
      <c r="I236" s="411"/>
      <c r="J236" s="411"/>
      <c r="K236" s="411"/>
      <c r="L236" s="411"/>
      <c r="M236" s="411"/>
      <c r="N236" s="411"/>
      <c r="O236" s="411"/>
      <c r="P236" s="411"/>
    </row>
    <row r="237" spans="4:16" x14ac:dyDescent="0.2">
      <c r="D237" s="411"/>
      <c r="E237" s="411"/>
      <c r="F237" s="411"/>
      <c r="G237" s="411"/>
      <c r="H237" s="411"/>
      <c r="I237" s="411"/>
      <c r="J237" s="411"/>
      <c r="K237" s="411"/>
      <c r="L237" s="411"/>
      <c r="M237" s="411"/>
      <c r="N237" s="411"/>
      <c r="O237" s="411"/>
      <c r="P237" s="411"/>
    </row>
    <row r="238" spans="4:16" x14ac:dyDescent="0.2">
      <c r="D238" s="411"/>
      <c r="E238" s="411"/>
      <c r="F238" s="411"/>
      <c r="G238" s="411"/>
      <c r="H238" s="411"/>
      <c r="I238" s="411"/>
      <c r="J238" s="411"/>
      <c r="K238" s="411"/>
      <c r="L238" s="411"/>
      <c r="M238" s="411"/>
      <c r="N238" s="411"/>
      <c r="O238" s="411"/>
      <c r="P238" s="411"/>
    </row>
    <row r="239" spans="4:16" x14ac:dyDescent="0.2">
      <c r="D239" s="411"/>
      <c r="E239" s="411"/>
      <c r="F239" s="411"/>
      <c r="G239" s="411"/>
      <c r="H239" s="411"/>
      <c r="I239" s="411"/>
      <c r="J239" s="411"/>
      <c r="K239" s="411"/>
      <c r="L239" s="411"/>
      <c r="M239" s="411"/>
      <c r="N239" s="411"/>
      <c r="O239" s="411"/>
      <c r="P239" s="411"/>
    </row>
    <row r="240" spans="4:16" x14ac:dyDescent="0.2">
      <c r="D240" s="411"/>
      <c r="E240" s="411"/>
      <c r="F240" s="411"/>
      <c r="G240" s="411"/>
      <c r="H240" s="411"/>
      <c r="I240" s="411"/>
      <c r="J240" s="411"/>
      <c r="K240" s="411"/>
      <c r="L240" s="411"/>
      <c r="M240" s="411"/>
      <c r="N240" s="411"/>
      <c r="O240" s="411"/>
      <c r="P240" s="411"/>
    </row>
    <row r="241" spans="4:16" x14ac:dyDescent="0.2">
      <c r="D241" s="411"/>
      <c r="E241" s="411"/>
      <c r="F241" s="411"/>
      <c r="G241" s="411"/>
      <c r="H241" s="411"/>
      <c r="I241" s="411"/>
      <c r="J241" s="411"/>
      <c r="K241" s="411"/>
      <c r="L241" s="411"/>
      <c r="M241" s="411"/>
      <c r="N241" s="411"/>
      <c r="O241" s="411"/>
      <c r="P241" s="411"/>
    </row>
    <row r="242" spans="4:16" x14ac:dyDescent="0.2">
      <c r="D242" s="411"/>
      <c r="E242" s="411"/>
      <c r="F242" s="411"/>
      <c r="G242" s="411"/>
      <c r="H242" s="411"/>
      <c r="I242" s="411"/>
      <c r="J242" s="411"/>
      <c r="K242" s="411"/>
      <c r="L242" s="411"/>
      <c r="M242" s="411"/>
      <c r="N242" s="411"/>
      <c r="O242" s="411"/>
      <c r="P242" s="411"/>
    </row>
    <row r="243" spans="4:16" x14ac:dyDescent="0.2">
      <c r="D243" s="411"/>
      <c r="E243" s="411"/>
      <c r="F243" s="411"/>
      <c r="G243" s="411"/>
      <c r="H243" s="411"/>
      <c r="I243" s="411"/>
      <c r="J243" s="411"/>
      <c r="K243" s="411"/>
      <c r="L243" s="411"/>
      <c r="M243" s="411"/>
      <c r="N243" s="411"/>
      <c r="O243" s="411"/>
      <c r="P243" s="411"/>
    </row>
    <row r="244" spans="4:16" x14ac:dyDescent="0.2">
      <c r="D244" s="411"/>
      <c r="E244" s="411"/>
      <c r="F244" s="411"/>
      <c r="G244" s="411"/>
      <c r="H244" s="411"/>
      <c r="I244" s="411"/>
      <c r="J244" s="411"/>
      <c r="K244" s="411"/>
      <c r="L244" s="411"/>
      <c r="M244" s="411"/>
      <c r="N244" s="411"/>
      <c r="O244" s="411"/>
      <c r="P244" s="411"/>
    </row>
    <row r="245" spans="4:16" x14ac:dyDescent="0.2">
      <c r="D245" s="411"/>
      <c r="E245" s="411"/>
      <c r="F245" s="411"/>
      <c r="G245" s="411"/>
      <c r="H245" s="411"/>
      <c r="I245" s="411"/>
      <c r="J245" s="411"/>
      <c r="K245" s="411"/>
      <c r="L245" s="411"/>
      <c r="M245" s="411"/>
      <c r="N245" s="411"/>
      <c r="O245" s="411"/>
      <c r="P245" s="411"/>
    </row>
    <row r="246" spans="4:16" x14ac:dyDescent="0.2">
      <c r="D246" s="411"/>
      <c r="E246" s="411"/>
      <c r="F246" s="411"/>
      <c r="G246" s="411"/>
      <c r="H246" s="411"/>
      <c r="I246" s="411"/>
      <c r="J246" s="411"/>
      <c r="K246" s="411"/>
      <c r="L246" s="411"/>
      <c r="M246" s="411"/>
      <c r="N246" s="411"/>
      <c r="O246" s="411"/>
      <c r="P246" s="411"/>
    </row>
    <row r="247" spans="4:16" x14ac:dyDescent="0.2">
      <c r="D247" s="411"/>
      <c r="E247" s="411"/>
      <c r="F247" s="411"/>
      <c r="G247" s="411"/>
      <c r="H247" s="411"/>
      <c r="I247" s="411"/>
      <c r="J247" s="411"/>
      <c r="K247" s="411"/>
      <c r="L247" s="411"/>
      <c r="M247" s="411"/>
      <c r="N247" s="411"/>
      <c r="O247" s="411"/>
      <c r="P247" s="411"/>
    </row>
    <row r="248" spans="4:16" x14ac:dyDescent="0.2">
      <c r="D248" s="411"/>
      <c r="E248" s="411"/>
      <c r="F248" s="411"/>
      <c r="G248" s="411"/>
      <c r="H248" s="411"/>
      <c r="I248" s="411"/>
      <c r="J248" s="411"/>
      <c r="K248" s="411"/>
      <c r="L248" s="411"/>
      <c r="M248" s="411"/>
      <c r="N248" s="411"/>
      <c r="O248" s="411"/>
      <c r="P248" s="411"/>
    </row>
    <row r="249" spans="4:16" x14ac:dyDescent="0.2">
      <c r="D249" s="411"/>
      <c r="E249" s="411"/>
      <c r="F249" s="411"/>
      <c r="G249" s="411"/>
      <c r="H249" s="411"/>
      <c r="I249" s="411"/>
      <c r="J249" s="411"/>
      <c r="K249" s="411"/>
      <c r="L249" s="411"/>
      <c r="M249" s="411"/>
      <c r="N249" s="411"/>
      <c r="O249" s="411"/>
      <c r="P249" s="411"/>
    </row>
    <row r="250" spans="4:16" x14ac:dyDescent="0.2">
      <c r="D250" s="411"/>
      <c r="E250" s="411"/>
      <c r="F250" s="411"/>
      <c r="G250" s="411"/>
      <c r="H250" s="411"/>
      <c r="I250" s="411"/>
      <c r="J250" s="411"/>
      <c r="K250" s="411"/>
      <c r="L250" s="411"/>
      <c r="M250" s="411"/>
      <c r="N250" s="411"/>
      <c r="O250" s="411"/>
      <c r="P250" s="411"/>
    </row>
    <row r="251" spans="4:16" x14ac:dyDescent="0.2">
      <c r="D251" s="411"/>
      <c r="E251" s="411"/>
      <c r="F251" s="411"/>
      <c r="G251" s="411"/>
      <c r="H251" s="411"/>
      <c r="I251" s="411"/>
      <c r="J251" s="411"/>
      <c r="K251" s="411"/>
      <c r="L251" s="411"/>
      <c r="M251" s="411"/>
      <c r="N251" s="411"/>
      <c r="O251" s="411"/>
      <c r="P251" s="411"/>
    </row>
    <row r="332" spans="4:19" x14ac:dyDescent="0.2">
      <c r="D332" s="411"/>
      <c r="E332" s="411"/>
      <c r="F332" s="411"/>
      <c r="G332" s="411"/>
      <c r="H332" s="411"/>
      <c r="I332" s="411"/>
      <c r="J332" s="411"/>
      <c r="K332" s="411"/>
      <c r="L332" s="411"/>
      <c r="M332" s="411"/>
      <c r="N332" s="411"/>
      <c r="O332" s="411"/>
      <c r="P332" s="59"/>
      <c r="Q332" s="59"/>
      <c r="R332" s="59"/>
      <c r="S332" s="59"/>
    </row>
    <row r="333" spans="4:19" x14ac:dyDescent="0.2">
      <c r="D333" s="411"/>
      <c r="E333" s="411"/>
      <c r="F333" s="411"/>
      <c r="G333" s="411"/>
      <c r="H333" s="411"/>
      <c r="I333" s="411"/>
      <c r="J333" s="411"/>
      <c r="K333" s="411"/>
      <c r="L333" s="411"/>
      <c r="M333" s="411"/>
      <c r="N333" s="411"/>
      <c r="O333" s="411"/>
      <c r="P333" s="59"/>
      <c r="Q333" s="59"/>
      <c r="R333" s="59"/>
      <c r="S333" s="59"/>
    </row>
    <row r="334" spans="4:19" x14ac:dyDescent="0.2">
      <c r="D334" s="411"/>
      <c r="E334" s="411"/>
      <c r="F334" s="411"/>
      <c r="G334" s="411"/>
      <c r="H334" s="411"/>
      <c r="I334" s="411"/>
      <c r="J334" s="411"/>
      <c r="K334" s="411"/>
      <c r="L334" s="411"/>
      <c r="M334" s="411"/>
      <c r="N334" s="411"/>
      <c r="O334" s="411"/>
      <c r="P334" s="59"/>
      <c r="Q334" s="59"/>
      <c r="R334" s="59"/>
      <c r="S334" s="59"/>
    </row>
    <row r="335" spans="4:19" x14ac:dyDescent="0.2">
      <c r="D335" s="411"/>
      <c r="E335" s="411"/>
      <c r="F335" s="411"/>
      <c r="G335" s="411"/>
      <c r="H335" s="411"/>
      <c r="I335" s="411"/>
      <c r="J335" s="411"/>
      <c r="K335" s="411"/>
      <c r="L335" s="411"/>
      <c r="M335" s="411"/>
      <c r="N335" s="411"/>
      <c r="O335" s="411"/>
      <c r="P335" s="59"/>
      <c r="Q335" s="59"/>
      <c r="R335" s="59"/>
      <c r="S335" s="59"/>
    </row>
    <row r="336" spans="4:19" x14ac:dyDescent="0.2">
      <c r="D336" s="411"/>
      <c r="E336" s="411"/>
      <c r="F336" s="411"/>
      <c r="G336" s="411"/>
      <c r="H336" s="411"/>
      <c r="I336" s="411"/>
      <c r="J336" s="411"/>
      <c r="K336" s="411"/>
      <c r="L336" s="411"/>
      <c r="M336" s="411"/>
      <c r="N336" s="411"/>
      <c r="O336" s="411"/>
      <c r="P336" s="59"/>
      <c r="Q336" s="59"/>
      <c r="R336" s="59"/>
      <c r="S336" s="59"/>
    </row>
    <row r="337" spans="4:19" x14ac:dyDescent="0.2">
      <c r="D337" s="411"/>
      <c r="E337" s="411"/>
      <c r="F337" s="411"/>
      <c r="G337" s="411"/>
      <c r="H337" s="411"/>
      <c r="I337" s="411"/>
      <c r="J337" s="411"/>
      <c r="K337" s="411"/>
      <c r="L337" s="411"/>
      <c r="M337" s="411"/>
      <c r="N337" s="411"/>
      <c r="O337" s="411"/>
      <c r="P337" s="59"/>
      <c r="Q337" s="59"/>
      <c r="R337" s="59"/>
      <c r="S337" s="59"/>
    </row>
    <row r="338" spans="4:19" x14ac:dyDescent="0.2">
      <c r="D338" s="411"/>
      <c r="E338" s="411"/>
      <c r="F338" s="411"/>
      <c r="G338" s="411"/>
      <c r="H338" s="411"/>
      <c r="I338" s="411"/>
      <c r="J338" s="411"/>
      <c r="K338" s="411"/>
      <c r="L338" s="411"/>
      <c r="M338" s="411"/>
      <c r="N338" s="411"/>
      <c r="O338" s="411"/>
      <c r="P338" s="59"/>
      <c r="Q338" s="59"/>
      <c r="R338" s="59"/>
      <c r="S338" s="59"/>
    </row>
    <row r="339" spans="4:19" x14ac:dyDescent="0.2">
      <c r="D339" s="411"/>
      <c r="E339" s="411"/>
      <c r="F339" s="411"/>
      <c r="G339" s="411"/>
      <c r="H339" s="411"/>
      <c r="I339" s="411"/>
      <c r="J339" s="411"/>
      <c r="K339" s="411"/>
      <c r="L339" s="411"/>
      <c r="M339" s="411"/>
      <c r="N339" s="411"/>
      <c r="O339" s="411"/>
      <c r="P339" s="59"/>
      <c r="Q339" s="59"/>
      <c r="R339" s="59"/>
      <c r="S339" s="59"/>
    </row>
    <row r="340" spans="4:19" x14ac:dyDescent="0.2">
      <c r="D340" s="411"/>
      <c r="E340" s="411"/>
      <c r="F340" s="411"/>
      <c r="G340" s="411"/>
      <c r="H340" s="411"/>
      <c r="I340" s="411"/>
      <c r="J340" s="411"/>
      <c r="K340" s="411"/>
      <c r="L340" s="411"/>
      <c r="M340" s="411"/>
      <c r="N340" s="411"/>
      <c r="O340" s="411"/>
      <c r="P340" s="59"/>
      <c r="Q340" s="59"/>
      <c r="R340" s="59"/>
      <c r="S340" s="59"/>
    </row>
    <row r="341" spans="4:19" x14ac:dyDescent="0.2">
      <c r="D341" s="411"/>
      <c r="E341" s="411"/>
      <c r="F341" s="411"/>
      <c r="G341" s="411"/>
      <c r="H341" s="411"/>
      <c r="I341" s="411"/>
      <c r="J341" s="411"/>
      <c r="K341" s="411"/>
      <c r="L341" s="411"/>
      <c r="M341" s="411"/>
      <c r="N341" s="411"/>
      <c r="O341" s="411"/>
      <c r="P341" s="59"/>
      <c r="Q341" s="59"/>
      <c r="R341" s="59"/>
      <c r="S341" s="59"/>
    </row>
    <row r="342" spans="4:19" x14ac:dyDescent="0.2">
      <c r="D342" s="411"/>
      <c r="E342" s="411"/>
      <c r="F342" s="411"/>
      <c r="G342" s="411"/>
      <c r="H342" s="411"/>
      <c r="I342" s="411"/>
      <c r="J342" s="411"/>
      <c r="K342" s="411"/>
      <c r="L342" s="411"/>
      <c r="M342" s="411"/>
      <c r="N342" s="411"/>
      <c r="O342" s="411"/>
      <c r="P342" s="59"/>
      <c r="Q342" s="59"/>
      <c r="R342" s="59"/>
      <c r="S342" s="59"/>
    </row>
    <row r="343" spans="4:19" x14ac:dyDescent="0.2">
      <c r="D343" s="411"/>
      <c r="E343" s="411"/>
      <c r="F343" s="411"/>
      <c r="G343" s="411"/>
      <c r="H343" s="411"/>
      <c r="I343" s="411"/>
      <c r="J343" s="411"/>
      <c r="K343" s="411"/>
      <c r="L343" s="411"/>
      <c r="M343" s="411"/>
      <c r="N343" s="411"/>
      <c r="O343" s="411"/>
      <c r="P343" s="59"/>
      <c r="Q343" s="59"/>
      <c r="R343" s="59"/>
      <c r="S343" s="59"/>
    </row>
    <row r="344" spans="4:19" x14ac:dyDescent="0.2">
      <c r="D344" s="411"/>
      <c r="E344" s="411"/>
      <c r="F344" s="411"/>
      <c r="G344" s="411"/>
      <c r="H344" s="411"/>
      <c r="I344" s="411"/>
      <c r="J344" s="411"/>
      <c r="K344" s="411"/>
      <c r="L344" s="411"/>
      <c r="M344" s="411"/>
      <c r="N344" s="411"/>
      <c r="O344" s="411"/>
      <c r="P344" s="59"/>
      <c r="Q344" s="59"/>
      <c r="R344" s="59"/>
      <c r="S344" s="59"/>
    </row>
    <row r="345" spans="4:19" x14ac:dyDescent="0.2">
      <c r="D345" s="411"/>
      <c r="E345" s="411"/>
      <c r="F345" s="411"/>
      <c r="G345" s="411"/>
      <c r="H345" s="411"/>
      <c r="I345" s="411"/>
      <c r="J345" s="411"/>
      <c r="K345" s="411"/>
      <c r="L345" s="411"/>
      <c r="M345" s="411"/>
      <c r="N345" s="411"/>
      <c r="O345" s="411"/>
      <c r="P345" s="59"/>
      <c r="Q345" s="59"/>
      <c r="R345" s="59"/>
      <c r="S345" s="59"/>
    </row>
    <row r="346" spans="4:19" x14ac:dyDescent="0.2">
      <c r="D346" s="411"/>
      <c r="E346" s="411"/>
      <c r="F346" s="411"/>
      <c r="G346" s="411"/>
      <c r="H346" s="411"/>
      <c r="I346" s="411"/>
      <c r="J346" s="411"/>
      <c r="K346" s="411"/>
      <c r="L346" s="411"/>
      <c r="M346" s="411"/>
      <c r="N346" s="411"/>
      <c r="O346" s="411"/>
      <c r="P346" s="59"/>
      <c r="Q346" s="59"/>
      <c r="R346" s="59"/>
      <c r="S346" s="59"/>
    </row>
    <row r="347" spans="4:19" x14ac:dyDescent="0.2">
      <c r="D347" s="411"/>
      <c r="E347" s="411"/>
      <c r="F347" s="411"/>
      <c r="G347" s="411"/>
      <c r="H347" s="411"/>
      <c r="I347" s="411"/>
      <c r="J347" s="411"/>
      <c r="K347" s="411"/>
      <c r="L347" s="411"/>
      <c r="M347" s="411"/>
      <c r="N347" s="411"/>
      <c r="O347" s="411"/>
      <c r="P347" s="59"/>
      <c r="Q347" s="59"/>
      <c r="R347" s="59"/>
      <c r="S347" s="59"/>
    </row>
    <row r="348" spans="4:19" x14ac:dyDescent="0.2">
      <c r="D348" s="411"/>
      <c r="E348" s="411"/>
      <c r="F348" s="411"/>
      <c r="G348" s="411"/>
      <c r="H348" s="411"/>
      <c r="I348" s="411"/>
      <c r="J348" s="411"/>
      <c r="K348" s="411"/>
      <c r="L348" s="411"/>
      <c r="M348" s="411"/>
      <c r="N348" s="411"/>
      <c r="O348" s="411"/>
      <c r="P348" s="59"/>
      <c r="Q348" s="59"/>
      <c r="R348" s="59"/>
      <c r="S348" s="59"/>
    </row>
    <row r="349" spans="4:19" x14ac:dyDescent="0.2">
      <c r="D349" s="411"/>
      <c r="E349" s="411"/>
      <c r="F349" s="411"/>
      <c r="G349" s="411"/>
      <c r="H349" s="411"/>
      <c r="I349" s="411"/>
      <c r="J349" s="411"/>
      <c r="K349" s="411"/>
      <c r="L349" s="411"/>
      <c r="M349" s="411"/>
      <c r="N349" s="411"/>
      <c r="O349" s="411"/>
      <c r="P349" s="59"/>
      <c r="Q349" s="59"/>
      <c r="R349" s="59"/>
      <c r="S349" s="59"/>
    </row>
    <row r="350" spans="4:19" x14ac:dyDescent="0.2">
      <c r="D350" s="411"/>
      <c r="E350" s="411"/>
      <c r="F350" s="411"/>
      <c r="G350" s="411"/>
      <c r="H350" s="411"/>
      <c r="I350" s="411"/>
      <c r="J350" s="411"/>
      <c r="K350" s="411"/>
      <c r="L350" s="411"/>
      <c r="M350" s="411"/>
      <c r="N350" s="411"/>
      <c r="O350" s="411"/>
      <c r="P350" s="59"/>
      <c r="Q350" s="59"/>
      <c r="R350" s="59"/>
      <c r="S350" s="59"/>
    </row>
    <row r="351" spans="4:19" x14ac:dyDescent="0.2">
      <c r="D351" s="411"/>
      <c r="E351" s="411"/>
      <c r="F351" s="411"/>
      <c r="G351" s="411"/>
      <c r="H351" s="411"/>
      <c r="I351" s="411"/>
      <c r="J351" s="411"/>
      <c r="K351" s="411"/>
      <c r="L351" s="411"/>
      <c r="M351" s="411"/>
      <c r="N351" s="411"/>
      <c r="O351" s="411"/>
      <c r="P351" s="59"/>
      <c r="Q351" s="59"/>
      <c r="R351" s="59"/>
      <c r="S351" s="59"/>
    </row>
    <row r="352" spans="4:19" x14ac:dyDescent="0.2">
      <c r="D352" s="411"/>
      <c r="E352" s="411"/>
      <c r="F352" s="411"/>
      <c r="G352" s="411"/>
      <c r="H352" s="411"/>
      <c r="I352" s="411"/>
      <c r="J352" s="411"/>
      <c r="K352" s="411"/>
      <c r="L352" s="411"/>
      <c r="M352" s="411"/>
      <c r="N352" s="411"/>
      <c r="O352" s="411"/>
      <c r="P352" s="59"/>
      <c r="Q352" s="59"/>
      <c r="R352" s="59"/>
      <c r="S352" s="59"/>
    </row>
    <row r="353" spans="4:19" x14ac:dyDescent="0.2">
      <c r="D353" s="411"/>
      <c r="E353" s="411"/>
      <c r="F353" s="411"/>
      <c r="G353" s="411"/>
      <c r="H353" s="411"/>
      <c r="I353" s="411"/>
      <c r="J353" s="411"/>
      <c r="K353" s="411"/>
      <c r="L353" s="411"/>
      <c r="M353" s="411"/>
      <c r="N353" s="411"/>
      <c r="O353" s="411"/>
      <c r="P353" s="59"/>
      <c r="Q353" s="59"/>
      <c r="R353" s="59"/>
      <c r="S353" s="59"/>
    </row>
    <row r="354" spans="4:19" x14ac:dyDescent="0.2">
      <c r="D354" s="411"/>
      <c r="E354" s="411"/>
      <c r="F354" s="411"/>
      <c r="G354" s="411"/>
      <c r="H354" s="411"/>
      <c r="I354" s="411"/>
      <c r="J354" s="411"/>
      <c r="K354" s="411"/>
      <c r="L354" s="411"/>
      <c r="M354" s="411"/>
      <c r="N354" s="411"/>
      <c r="O354" s="411"/>
      <c r="P354" s="59"/>
      <c r="Q354" s="59"/>
      <c r="R354" s="59"/>
      <c r="S354" s="59"/>
    </row>
    <row r="355" spans="4:19" x14ac:dyDescent="0.2">
      <c r="D355" s="411"/>
      <c r="E355" s="411"/>
      <c r="F355" s="411"/>
      <c r="G355" s="411"/>
      <c r="H355" s="411"/>
      <c r="I355" s="411"/>
      <c r="J355" s="411"/>
      <c r="K355" s="411"/>
      <c r="L355" s="411"/>
      <c r="M355" s="411"/>
      <c r="N355" s="411"/>
      <c r="O355" s="411"/>
      <c r="P355" s="59"/>
      <c r="Q355" s="59"/>
      <c r="R355" s="59"/>
      <c r="S355" s="59"/>
    </row>
    <row r="356" spans="4:19" x14ac:dyDescent="0.2">
      <c r="D356" s="411"/>
      <c r="E356" s="411"/>
      <c r="F356" s="411"/>
      <c r="G356" s="411"/>
      <c r="H356" s="411"/>
      <c r="I356" s="411"/>
      <c r="J356" s="411"/>
      <c r="K356" s="411"/>
      <c r="L356" s="411"/>
      <c r="M356" s="411"/>
      <c r="N356" s="411"/>
      <c r="O356" s="411"/>
      <c r="P356" s="59"/>
      <c r="Q356" s="59"/>
      <c r="R356" s="59"/>
      <c r="S356" s="59"/>
    </row>
    <row r="357" spans="4:19" x14ac:dyDescent="0.2">
      <c r="D357" s="411"/>
      <c r="E357" s="411"/>
      <c r="F357" s="411"/>
      <c r="G357" s="411"/>
      <c r="H357" s="411"/>
      <c r="I357" s="411"/>
      <c r="J357" s="411"/>
      <c r="K357" s="411"/>
      <c r="L357" s="411"/>
      <c r="M357" s="411"/>
      <c r="N357" s="411"/>
      <c r="O357" s="411"/>
      <c r="P357" s="59"/>
      <c r="Q357" s="59"/>
      <c r="R357" s="59"/>
      <c r="S357" s="59"/>
    </row>
    <row r="358" spans="4:19" x14ac:dyDescent="0.2">
      <c r="D358" s="411"/>
      <c r="E358" s="411"/>
      <c r="F358" s="411"/>
      <c r="G358" s="411"/>
      <c r="H358" s="411"/>
      <c r="I358" s="411"/>
      <c r="J358" s="411"/>
      <c r="K358" s="411"/>
      <c r="L358" s="411"/>
      <c r="M358" s="411"/>
      <c r="N358" s="411"/>
      <c r="O358" s="411"/>
      <c r="P358" s="59"/>
      <c r="Q358" s="59"/>
      <c r="R358" s="59"/>
      <c r="S358" s="59"/>
    </row>
    <row r="359" spans="4:19" x14ac:dyDescent="0.2">
      <c r="D359" s="411"/>
      <c r="E359" s="411"/>
      <c r="F359" s="411"/>
      <c r="G359" s="411"/>
      <c r="H359" s="411"/>
      <c r="I359" s="411"/>
      <c r="J359" s="411"/>
      <c r="K359" s="411"/>
      <c r="L359" s="411"/>
      <c r="M359" s="411"/>
      <c r="N359" s="411"/>
      <c r="O359" s="411"/>
      <c r="P359" s="59"/>
      <c r="Q359" s="59"/>
      <c r="R359" s="59"/>
      <c r="S359" s="59"/>
    </row>
    <row r="360" spans="4:19" x14ac:dyDescent="0.2">
      <c r="D360" s="411"/>
      <c r="E360" s="411"/>
      <c r="F360" s="411"/>
      <c r="G360" s="411"/>
      <c r="H360" s="411"/>
      <c r="I360" s="411"/>
      <c r="J360" s="411"/>
      <c r="K360" s="411"/>
      <c r="L360" s="411"/>
      <c r="M360" s="411"/>
      <c r="N360" s="411"/>
      <c r="O360" s="411"/>
      <c r="P360" s="59"/>
      <c r="Q360" s="59"/>
      <c r="R360" s="59"/>
      <c r="S360" s="59"/>
    </row>
    <row r="361" spans="4:19" x14ac:dyDescent="0.2">
      <c r="D361" s="411"/>
      <c r="E361" s="411"/>
      <c r="F361" s="411"/>
      <c r="G361" s="411"/>
      <c r="H361" s="411"/>
      <c r="I361" s="411"/>
      <c r="J361" s="411"/>
      <c r="K361" s="411"/>
      <c r="L361" s="411"/>
      <c r="M361" s="411"/>
      <c r="N361" s="411"/>
      <c r="O361" s="411"/>
    </row>
    <row r="362" spans="4:19" x14ac:dyDescent="0.2">
      <c r="D362" s="411"/>
      <c r="E362" s="411"/>
      <c r="F362" s="411"/>
      <c r="G362" s="411"/>
      <c r="H362" s="411"/>
      <c r="I362" s="411"/>
      <c r="J362" s="411"/>
      <c r="K362" s="411"/>
      <c r="L362" s="411"/>
      <c r="M362" s="411"/>
      <c r="N362" s="411"/>
      <c r="O362" s="411"/>
    </row>
    <row r="363" spans="4:19" x14ac:dyDescent="0.2">
      <c r="D363" s="411"/>
      <c r="E363" s="411"/>
      <c r="F363" s="411"/>
      <c r="G363" s="411"/>
      <c r="H363" s="411"/>
      <c r="I363" s="411"/>
      <c r="J363" s="411"/>
      <c r="K363" s="411"/>
      <c r="L363" s="411"/>
      <c r="M363" s="411"/>
      <c r="N363" s="411"/>
      <c r="O363" s="411"/>
    </row>
    <row r="364" spans="4:19" x14ac:dyDescent="0.2">
      <c r="D364" s="411"/>
      <c r="E364" s="411"/>
      <c r="F364" s="411"/>
      <c r="G364" s="411"/>
      <c r="H364" s="411"/>
      <c r="I364" s="411"/>
      <c r="J364" s="411"/>
      <c r="K364" s="411"/>
      <c r="L364" s="411"/>
      <c r="M364" s="411"/>
      <c r="N364" s="411"/>
      <c r="O364" s="411"/>
    </row>
    <row r="365" spans="4:19" x14ac:dyDescent="0.2">
      <c r="D365" s="411"/>
      <c r="E365" s="411"/>
      <c r="F365" s="411"/>
      <c r="G365" s="411"/>
      <c r="H365" s="411"/>
      <c r="I365" s="411"/>
      <c r="J365" s="411"/>
      <c r="K365" s="411"/>
      <c r="L365" s="411"/>
      <c r="M365" s="411"/>
      <c r="N365" s="411"/>
      <c r="O365" s="411"/>
    </row>
    <row r="407" spans="4:10" x14ac:dyDescent="0.2">
      <c r="D407" s="411"/>
      <c r="E407" s="411"/>
      <c r="F407" s="411"/>
      <c r="G407" s="411"/>
      <c r="H407" s="411"/>
      <c r="I407" s="411"/>
      <c r="J407" s="411"/>
    </row>
    <row r="408" spans="4:10" x14ac:dyDescent="0.2">
      <c r="D408" s="411"/>
      <c r="E408" s="411"/>
      <c r="F408" s="411"/>
      <c r="G408" s="411"/>
      <c r="H408" s="411"/>
      <c r="I408" s="411"/>
      <c r="J408" s="411"/>
    </row>
    <row r="409" spans="4:10" x14ac:dyDescent="0.2">
      <c r="D409" s="411"/>
      <c r="E409" s="411"/>
      <c r="F409" s="411"/>
      <c r="G409" s="411"/>
      <c r="H409" s="411"/>
      <c r="I409" s="411"/>
      <c r="J409" s="411"/>
    </row>
    <row r="410" spans="4:10" x14ac:dyDescent="0.2">
      <c r="D410" s="411"/>
      <c r="E410" s="411"/>
      <c r="F410" s="411"/>
      <c r="G410" s="411"/>
      <c r="H410" s="411"/>
      <c r="I410" s="411"/>
      <c r="J410" s="411"/>
    </row>
    <row r="411" spans="4:10" x14ac:dyDescent="0.2">
      <c r="D411" s="411"/>
      <c r="E411" s="411"/>
      <c r="F411" s="411"/>
      <c r="G411" s="411"/>
      <c r="H411" s="411"/>
      <c r="I411" s="411"/>
      <c r="J411" s="411"/>
    </row>
    <row r="412" spans="4:10" x14ac:dyDescent="0.2">
      <c r="D412" s="411"/>
      <c r="E412" s="411"/>
      <c r="F412" s="411"/>
      <c r="G412" s="411"/>
      <c r="H412" s="411"/>
      <c r="I412" s="411"/>
      <c r="J412" s="411"/>
    </row>
    <row r="413" spans="4:10" x14ac:dyDescent="0.2">
      <c r="D413" s="411"/>
      <c r="E413" s="411"/>
      <c r="F413" s="411"/>
      <c r="G413" s="411"/>
      <c r="H413" s="411"/>
      <c r="I413" s="411"/>
      <c r="J413" s="411"/>
    </row>
    <row r="414" spans="4:10" x14ac:dyDescent="0.2">
      <c r="D414" s="411"/>
      <c r="E414" s="411"/>
      <c r="F414" s="411"/>
      <c r="G414" s="411"/>
      <c r="H414" s="411"/>
      <c r="I414" s="411"/>
      <c r="J414" s="411"/>
    </row>
    <row r="415" spans="4:10" x14ac:dyDescent="0.2">
      <c r="D415" s="411"/>
      <c r="E415" s="411"/>
      <c r="F415" s="411"/>
      <c r="G415" s="411"/>
      <c r="H415" s="411"/>
      <c r="I415" s="411"/>
      <c r="J415" s="411"/>
    </row>
    <row r="416" spans="4:10" x14ac:dyDescent="0.2">
      <c r="D416" s="411"/>
      <c r="E416" s="411"/>
      <c r="F416" s="411"/>
      <c r="G416" s="411"/>
      <c r="H416" s="411"/>
      <c r="I416" s="411"/>
      <c r="J416" s="411"/>
    </row>
    <row r="417" spans="4:10" x14ac:dyDescent="0.2">
      <c r="D417" s="411"/>
      <c r="E417" s="411"/>
      <c r="F417" s="411"/>
      <c r="G417" s="411"/>
      <c r="H417" s="411"/>
      <c r="I417" s="411"/>
      <c r="J417" s="411"/>
    </row>
    <row r="418" spans="4:10" x14ac:dyDescent="0.2">
      <c r="D418" s="411"/>
      <c r="E418" s="411"/>
      <c r="F418" s="411"/>
      <c r="G418" s="411"/>
      <c r="H418" s="411"/>
      <c r="I418" s="411"/>
      <c r="J418" s="411"/>
    </row>
    <row r="419" spans="4:10" x14ac:dyDescent="0.2">
      <c r="D419" s="411"/>
      <c r="E419" s="411"/>
      <c r="F419" s="411"/>
      <c r="G419" s="411"/>
      <c r="H419" s="411"/>
      <c r="I419" s="411"/>
      <c r="J419" s="411"/>
    </row>
    <row r="420" spans="4:10" x14ac:dyDescent="0.2">
      <c r="D420" s="411"/>
      <c r="E420" s="411"/>
      <c r="F420" s="411"/>
      <c r="G420" s="411"/>
      <c r="H420" s="411"/>
      <c r="I420" s="411"/>
      <c r="J420" s="411"/>
    </row>
    <row r="421" spans="4:10" x14ac:dyDescent="0.2">
      <c r="D421" s="411"/>
      <c r="E421" s="411"/>
      <c r="F421" s="411"/>
      <c r="G421" s="411"/>
      <c r="H421" s="411"/>
      <c r="I421" s="411"/>
      <c r="J421" s="411"/>
    </row>
    <row r="422" spans="4:10" x14ac:dyDescent="0.2">
      <c r="D422" s="411"/>
      <c r="E422" s="411"/>
      <c r="F422" s="411"/>
      <c r="G422" s="411"/>
      <c r="H422" s="411"/>
      <c r="I422" s="411"/>
      <c r="J422" s="411"/>
    </row>
    <row r="490" spans="4:10" x14ac:dyDescent="0.2">
      <c r="D490" s="411"/>
      <c r="E490" s="411"/>
      <c r="F490" s="411"/>
      <c r="G490" s="411"/>
      <c r="H490" s="411"/>
      <c r="I490" s="411"/>
      <c r="J490" s="411"/>
    </row>
    <row r="491" spans="4:10" x14ac:dyDescent="0.2">
      <c r="D491" s="411"/>
      <c r="E491" s="411"/>
      <c r="F491" s="411"/>
      <c r="G491" s="411"/>
      <c r="H491" s="411"/>
      <c r="I491" s="411"/>
      <c r="J491" s="411"/>
    </row>
    <row r="492" spans="4:10" x14ac:dyDescent="0.2">
      <c r="D492" s="411"/>
      <c r="E492" s="411"/>
      <c r="F492" s="411"/>
      <c r="G492" s="411"/>
      <c r="H492" s="411"/>
      <c r="I492" s="411"/>
      <c r="J492" s="411"/>
    </row>
    <row r="493" spans="4:10" x14ac:dyDescent="0.2">
      <c r="D493" s="411"/>
      <c r="E493" s="411"/>
      <c r="F493" s="411"/>
      <c r="G493" s="411"/>
      <c r="H493" s="411"/>
      <c r="I493" s="411"/>
      <c r="J493" s="411"/>
    </row>
    <row r="494" spans="4:10" x14ac:dyDescent="0.2">
      <c r="D494" s="411"/>
      <c r="E494" s="411"/>
      <c r="F494" s="411"/>
      <c r="G494" s="411"/>
      <c r="H494" s="411"/>
      <c r="I494" s="411"/>
      <c r="J494" s="411"/>
    </row>
    <row r="495" spans="4:10" x14ac:dyDescent="0.2">
      <c r="D495" s="411"/>
      <c r="E495" s="411"/>
      <c r="F495" s="411"/>
      <c r="G495" s="411"/>
      <c r="H495" s="411"/>
      <c r="I495" s="411"/>
      <c r="J495" s="411"/>
    </row>
    <row r="496" spans="4:10" x14ac:dyDescent="0.2">
      <c r="D496" s="411"/>
      <c r="E496" s="411"/>
      <c r="F496" s="411"/>
      <c r="G496" s="411"/>
      <c r="H496" s="411"/>
      <c r="I496" s="411"/>
      <c r="J496" s="411"/>
    </row>
    <row r="497" spans="4:10" x14ac:dyDescent="0.2">
      <c r="D497" s="411"/>
      <c r="E497" s="411"/>
      <c r="F497" s="411"/>
      <c r="G497" s="411"/>
      <c r="H497" s="411"/>
      <c r="I497" s="411"/>
      <c r="J497" s="411"/>
    </row>
    <row r="498" spans="4:10" x14ac:dyDescent="0.2">
      <c r="D498" s="411"/>
      <c r="E498" s="411"/>
      <c r="F498" s="411"/>
      <c r="G498" s="411"/>
      <c r="H498" s="411"/>
      <c r="I498" s="411"/>
      <c r="J498" s="411"/>
    </row>
    <row r="570" spans="4:10" x14ac:dyDescent="0.2">
      <c r="D570" s="411"/>
      <c r="E570" s="411"/>
      <c r="F570" s="411"/>
      <c r="G570" s="411"/>
      <c r="H570" s="411"/>
      <c r="I570" s="411"/>
      <c r="J570" s="411"/>
    </row>
    <row r="571" spans="4:10" x14ac:dyDescent="0.2">
      <c r="D571" s="411"/>
      <c r="E571" s="411"/>
      <c r="F571" s="411"/>
      <c r="G571" s="411"/>
      <c r="H571" s="411"/>
      <c r="I571" s="411"/>
      <c r="J571" s="411"/>
    </row>
    <row r="572" spans="4:10" x14ac:dyDescent="0.2">
      <c r="D572" s="411"/>
      <c r="E572" s="411"/>
      <c r="F572" s="411"/>
      <c r="G572" s="411"/>
      <c r="H572" s="411"/>
      <c r="I572" s="411"/>
      <c r="J572" s="411"/>
    </row>
    <row r="573" spans="4:10" x14ac:dyDescent="0.2">
      <c r="D573" s="411"/>
      <c r="E573" s="411"/>
      <c r="F573" s="411"/>
      <c r="G573" s="411"/>
      <c r="H573" s="411"/>
      <c r="I573" s="411"/>
      <c r="J573" s="411"/>
    </row>
    <row r="574" spans="4:10" x14ac:dyDescent="0.2">
      <c r="D574" s="411"/>
      <c r="E574" s="411"/>
      <c r="F574" s="411"/>
      <c r="G574" s="411"/>
      <c r="H574" s="411"/>
      <c r="I574" s="411"/>
      <c r="J574" s="411"/>
    </row>
    <row r="575" spans="4:10" x14ac:dyDescent="0.2">
      <c r="D575" s="411"/>
      <c r="E575" s="411"/>
      <c r="F575" s="411"/>
      <c r="G575" s="411"/>
      <c r="H575" s="411"/>
      <c r="I575" s="411"/>
      <c r="J575" s="411"/>
    </row>
    <row r="576" spans="4:10" x14ac:dyDescent="0.2">
      <c r="D576" s="411"/>
      <c r="E576" s="411"/>
      <c r="F576" s="411"/>
      <c r="G576" s="411"/>
      <c r="H576" s="411"/>
      <c r="I576" s="411"/>
      <c r="J576" s="411"/>
    </row>
    <row r="577" spans="4:10" x14ac:dyDescent="0.2">
      <c r="D577" s="411"/>
      <c r="E577" s="411"/>
      <c r="F577" s="411"/>
      <c r="G577" s="411"/>
      <c r="H577" s="411"/>
      <c r="I577" s="411"/>
      <c r="J577" s="411"/>
    </row>
    <row r="578" spans="4:10" x14ac:dyDescent="0.2">
      <c r="D578" s="411"/>
      <c r="E578" s="411"/>
      <c r="F578" s="411"/>
      <c r="G578" s="411"/>
      <c r="H578" s="411"/>
      <c r="I578" s="411"/>
      <c r="J578" s="411"/>
    </row>
    <row r="579" spans="4:10" x14ac:dyDescent="0.2">
      <c r="D579" s="411"/>
      <c r="E579" s="411"/>
      <c r="F579" s="411"/>
      <c r="G579" s="411"/>
      <c r="H579" s="411"/>
      <c r="I579" s="411"/>
      <c r="J579" s="411"/>
    </row>
    <row r="580" spans="4:10" x14ac:dyDescent="0.2">
      <c r="D580" s="411"/>
      <c r="E580" s="411"/>
      <c r="F580" s="411"/>
      <c r="G580" s="411"/>
      <c r="H580" s="411"/>
      <c r="I580" s="411"/>
      <c r="J580" s="411"/>
    </row>
    <row r="581" spans="4:10" x14ac:dyDescent="0.2">
      <c r="D581" s="411"/>
      <c r="E581" s="411"/>
      <c r="F581" s="411"/>
      <c r="G581" s="411"/>
      <c r="H581" s="411"/>
      <c r="I581" s="411"/>
      <c r="J581" s="411"/>
    </row>
    <row r="582" spans="4:10" x14ac:dyDescent="0.2">
      <c r="D582" s="411"/>
      <c r="E582" s="411"/>
      <c r="F582" s="411"/>
      <c r="G582" s="411"/>
      <c r="H582" s="411"/>
      <c r="I582" s="411"/>
      <c r="J582" s="411"/>
    </row>
    <row r="583" spans="4:10" x14ac:dyDescent="0.2">
      <c r="D583" s="411"/>
      <c r="E583" s="411"/>
      <c r="F583" s="411"/>
      <c r="G583" s="411"/>
      <c r="H583" s="411"/>
      <c r="I583" s="411"/>
      <c r="J583" s="411"/>
    </row>
    <row r="584" spans="4:10" x14ac:dyDescent="0.2">
      <c r="D584" s="411"/>
      <c r="E584" s="411"/>
      <c r="F584" s="411"/>
      <c r="G584" s="411"/>
      <c r="H584" s="411"/>
      <c r="I584" s="411"/>
      <c r="J584" s="411"/>
    </row>
    <row r="585" spans="4:10" x14ac:dyDescent="0.2">
      <c r="D585" s="411"/>
      <c r="E585" s="411"/>
      <c r="F585" s="411"/>
      <c r="G585" s="411"/>
      <c r="H585" s="411"/>
      <c r="I585" s="411"/>
      <c r="J585" s="411"/>
    </row>
    <row r="586" spans="4:10" x14ac:dyDescent="0.2">
      <c r="D586" s="411"/>
      <c r="E586" s="411"/>
      <c r="F586" s="411"/>
      <c r="G586" s="411"/>
      <c r="H586" s="411"/>
      <c r="I586" s="411"/>
      <c r="J586" s="411"/>
    </row>
    <row r="587" spans="4:10" x14ac:dyDescent="0.2">
      <c r="D587" s="411"/>
      <c r="E587" s="411"/>
      <c r="F587" s="411"/>
      <c r="G587" s="411"/>
      <c r="H587" s="411"/>
      <c r="I587" s="411"/>
      <c r="J587" s="411"/>
    </row>
    <row r="588" spans="4:10" x14ac:dyDescent="0.2">
      <c r="D588" s="411"/>
      <c r="E588" s="411"/>
      <c r="F588" s="411"/>
      <c r="G588" s="411"/>
      <c r="H588" s="411"/>
      <c r="I588" s="411"/>
      <c r="J588" s="411"/>
    </row>
    <row r="589" spans="4:10" x14ac:dyDescent="0.2">
      <c r="D589" s="411"/>
      <c r="E589" s="411"/>
      <c r="F589" s="411"/>
      <c r="G589" s="411"/>
      <c r="H589" s="411"/>
      <c r="I589" s="411"/>
      <c r="J589" s="411"/>
    </row>
    <row r="590" spans="4:10" x14ac:dyDescent="0.2">
      <c r="D590" s="411"/>
      <c r="E590" s="411"/>
      <c r="F590" s="411"/>
      <c r="G590" s="411"/>
      <c r="H590" s="411"/>
      <c r="I590" s="411"/>
      <c r="J590" s="411"/>
    </row>
    <row r="591" spans="4:10" x14ac:dyDescent="0.2">
      <c r="D591" s="411"/>
      <c r="E591" s="411"/>
      <c r="F591" s="411"/>
      <c r="G591" s="411"/>
      <c r="H591" s="411"/>
      <c r="I591" s="411"/>
      <c r="J591" s="411"/>
    </row>
    <row r="592" spans="4:10" x14ac:dyDescent="0.2">
      <c r="D592" s="411"/>
      <c r="E592" s="411"/>
      <c r="F592" s="411"/>
      <c r="G592" s="411"/>
      <c r="H592" s="411"/>
      <c r="I592" s="411"/>
      <c r="J592" s="411"/>
    </row>
    <row r="593" spans="4:10" x14ac:dyDescent="0.2">
      <c r="D593" s="411"/>
      <c r="E593" s="411"/>
      <c r="F593" s="411"/>
      <c r="G593" s="411"/>
      <c r="H593" s="411"/>
      <c r="I593" s="411"/>
      <c r="J593" s="411"/>
    </row>
    <row r="594" spans="4:10" x14ac:dyDescent="0.2">
      <c r="D594" s="411"/>
      <c r="E594" s="411"/>
      <c r="F594" s="411"/>
      <c r="G594" s="411"/>
      <c r="H594" s="411"/>
      <c r="I594" s="411"/>
      <c r="J594" s="411"/>
    </row>
    <row r="595" spans="4:10" x14ac:dyDescent="0.2">
      <c r="D595" s="411"/>
      <c r="E595" s="411"/>
      <c r="F595" s="411"/>
      <c r="G595" s="411"/>
      <c r="H595" s="411"/>
      <c r="I595" s="411"/>
      <c r="J595" s="411"/>
    </row>
    <row r="596" spans="4:10" x14ac:dyDescent="0.2">
      <c r="D596" s="411"/>
      <c r="E596" s="411"/>
      <c r="F596" s="411"/>
      <c r="G596" s="411"/>
      <c r="H596" s="411"/>
      <c r="I596" s="411"/>
      <c r="J596" s="411"/>
    </row>
    <row r="597" spans="4:10" x14ac:dyDescent="0.2">
      <c r="D597" s="411"/>
      <c r="E597" s="411"/>
      <c r="F597" s="411"/>
      <c r="G597" s="411"/>
      <c r="H597" s="411"/>
      <c r="I597" s="411"/>
      <c r="J597" s="411"/>
    </row>
    <row r="697" spans="4:10" x14ac:dyDescent="0.2">
      <c r="D697" s="411"/>
      <c r="E697" s="411"/>
      <c r="F697" s="411"/>
      <c r="G697" s="411"/>
      <c r="H697" s="411"/>
      <c r="I697" s="411"/>
      <c r="J697" s="411"/>
    </row>
    <row r="698" spans="4:10" x14ac:dyDescent="0.2">
      <c r="D698" s="411"/>
      <c r="E698" s="411"/>
      <c r="F698" s="411"/>
      <c r="G698" s="411"/>
      <c r="H698" s="411"/>
      <c r="I698" s="411"/>
      <c r="J698" s="411"/>
    </row>
    <row r="699" spans="4:10" x14ac:dyDescent="0.2">
      <c r="D699" s="411"/>
      <c r="E699" s="411"/>
      <c r="F699" s="411"/>
      <c r="G699" s="411"/>
      <c r="H699" s="411"/>
      <c r="I699" s="411"/>
      <c r="J699" s="411"/>
    </row>
    <row r="700" spans="4:10" x14ac:dyDescent="0.2">
      <c r="D700" s="411"/>
      <c r="E700" s="411"/>
      <c r="F700" s="411"/>
      <c r="G700" s="411"/>
      <c r="H700" s="411"/>
      <c r="I700" s="411"/>
      <c r="J700" s="411"/>
    </row>
    <row r="701" spans="4:10" x14ac:dyDescent="0.2">
      <c r="D701" s="411"/>
      <c r="E701" s="411"/>
      <c r="F701" s="411"/>
      <c r="G701" s="411"/>
      <c r="H701" s="411"/>
      <c r="I701" s="411"/>
      <c r="J701" s="411"/>
    </row>
    <row r="702" spans="4:10" x14ac:dyDescent="0.2">
      <c r="D702" s="411"/>
      <c r="E702" s="411"/>
      <c r="F702" s="411"/>
      <c r="G702" s="411"/>
      <c r="H702" s="411"/>
      <c r="I702" s="411"/>
      <c r="J702" s="411"/>
    </row>
    <row r="703" spans="4:10" x14ac:dyDescent="0.2">
      <c r="D703" s="411"/>
      <c r="E703" s="411"/>
      <c r="F703" s="411"/>
      <c r="G703" s="411"/>
      <c r="H703" s="411"/>
      <c r="I703" s="411"/>
      <c r="J703" s="411"/>
    </row>
    <row r="704" spans="4:10" x14ac:dyDescent="0.2">
      <c r="D704" s="411"/>
      <c r="E704" s="411"/>
      <c r="F704" s="411"/>
      <c r="G704" s="411"/>
      <c r="H704" s="411"/>
      <c r="I704" s="411"/>
      <c r="J704" s="411"/>
    </row>
    <row r="705" spans="4:10" x14ac:dyDescent="0.2">
      <c r="D705" s="411"/>
      <c r="E705" s="411"/>
      <c r="F705" s="411"/>
      <c r="G705" s="411"/>
      <c r="H705" s="411"/>
      <c r="I705" s="411"/>
      <c r="J705" s="411"/>
    </row>
    <row r="706" spans="4:10" x14ac:dyDescent="0.2">
      <c r="D706" s="411"/>
      <c r="E706" s="411"/>
      <c r="F706" s="411"/>
      <c r="G706" s="411"/>
      <c r="H706" s="411"/>
      <c r="I706" s="411"/>
      <c r="J706" s="411"/>
    </row>
    <row r="707" spans="4:10" x14ac:dyDescent="0.2">
      <c r="D707" s="411"/>
      <c r="E707" s="411"/>
      <c r="F707" s="411"/>
      <c r="G707" s="411"/>
      <c r="H707" s="411"/>
      <c r="I707" s="411"/>
      <c r="J707" s="411"/>
    </row>
    <row r="708" spans="4:10" x14ac:dyDescent="0.2">
      <c r="D708" s="411"/>
      <c r="E708" s="411"/>
      <c r="F708" s="411"/>
      <c r="G708" s="411"/>
      <c r="H708" s="411"/>
      <c r="I708" s="411"/>
      <c r="J708" s="411"/>
    </row>
    <row r="947" spans="4:6" ht="13.5" thickBot="1" x14ac:dyDescent="0.25"/>
    <row r="948" spans="4:6" x14ac:dyDescent="0.2">
      <c r="D948" s="423" t="s">
        <v>37</v>
      </c>
      <c r="E948" s="424"/>
      <c r="F948" s="425"/>
    </row>
    <row r="949" spans="4:6" ht="13.5" thickBot="1" x14ac:dyDescent="0.25">
      <c r="D949" s="426"/>
      <c r="E949" s="427"/>
      <c r="F949" s="428"/>
    </row>
    <row r="950" spans="4:6" ht="15" x14ac:dyDescent="0.25">
      <c r="D950" s="452" t="s">
        <v>28</v>
      </c>
      <c r="E950" s="453"/>
      <c r="F950" s="323">
        <v>0.2</v>
      </c>
    </row>
    <row r="951" spans="4:6" ht="15" x14ac:dyDescent="0.25">
      <c r="D951" s="324"/>
      <c r="E951" s="325"/>
      <c r="F951" s="326"/>
    </row>
    <row r="952" spans="4:6" x14ac:dyDescent="0.2">
      <c r="D952" s="327"/>
      <c r="E952" s="325"/>
      <c r="F952" s="326"/>
    </row>
    <row r="953" spans="4:6" ht="15.75" thickBot="1" x14ac:dyDescent="0.3">
      <c r="D953" s="454" t="s">
        <v>17</v>
      </c>
      <c r="E953" s="455"/>
      <c r="F953" s="328">
        <v>0.12</v>
      </c>
    </row>
    <row r="954" spans="4:6" x14ac:dyDescent="0.2">
      <c r="D954" s="322"/>
      <c r="E954" s="322"/>
    </row>
  </sheetData>
  <sheetProtection sheet="1" objects="1" scenarios="1" formatCells="0" formatColumns="0" formatRows="0"/>
  <mergeCells count="67">
    <mergeCell ref="D950:E950"/>
    <mergeCell ref="D953:E953"/>
    <mergeCell ref="D948:F949"/>
    <mergeCell ref="R14:R15"/>
    <mergeCell ref="S14:S15"/>
    <mergeCell ref="Q14:Q15"/>
    <mergeCell ref="H14:H15"/>
    <mergeCell ref="I14:I15"/>
    <mergeCell ref="J14:J15"/>
    <mergeCell ref="K14:K15"/>
    <mergeCell ref="L14:L15"/>
    <mergeCell ref="M14:M15"/>
    <mergeCell ref="N14:N15"/>
    <mergeCell ref="O14:O15"/>
    <mergeCell ref="P14:P15"/>
    <mergeCell ref="B18:J18"/>
    <mergeCell ref="T14:T15"/>
    <mergeCell ref="U14:U15"/>
    <mergeCell ref="V14:V15"/>
    <mergeCell ref="AB14:AB15"/>
    <mergeCell ref="W14:W15"/>
    <mergeCell ref="X14:X15"/>
    <mergeCell ref="Y14:Y15"/>
    <mergeCell ref="Z14:Z15"/>
    <mergeCell ref="AA14:AA15"/>
    <mergeCell ref="C14:C15"/>
    <mergeCell ref="D14:D15"/>
    <mergeCell ref="E14:E15"/>
    <mergeCell ref="F14:F15"/>
    <mergeCell ref="G14:G15"/>
    <mergeCell ref="D3:AB3"/>
    <mergeCell ref="B2:AC2"/>
    <mergeCell ref="N19:O19"/>
    <mergeCell ref="B26:C26"/>
    <mergeCell ref="B27:C27"/>
    <mergeCell ref="L19:M19"/>
    <mergeCell ref="L20:M20"/>
    <mergeCell ref="L21:M21"/>
    <mergeCell ref="L22:M22"/>
    <mergeCell ref="L23:M23"/>
    <mergeCell ref="L24:M24"/>
    <mergeCell ref="L25:M25"/>
    <mergeCell ref="L26:M26"/>
    <mergeCell ref="L27:M27"/>
    <mergeCell ref="B24:C24"/>
    <mergeCell ref="B23:C23"/>
    <mergeCell ref="L31:N31"/>
    <mergeCell ref="B19:C20"/>
    <mergeCell ref="N21:O21"/>
    <mergeCell ref="N20:O20"/>
    <mergeCell ref="N26:O26"/>
    <mergeCell ref="N25:O25"/>
    <mergeCell ref="N24:O24"/>
    <mergeCell ref="N23:O23"/>
    <mergeCell ref="N22:O22"/>
    <mergeCell ref="D19:J19"/>
    <mergeCell ref="B22:C22"/>
    <mergeCell ref="B21:C21"/>
    <mergeCell ref="B25:C25"/>
    <mergeCell ref="L30:N30"/>
    <mergeCell ref="D697:J708"/>
    <mergeCell ref="D490:J498"/>
    <mergeCell ref="D131:J180"/>
    <mergeCell ref="D570:J597"/>
    <mergeCell ref="D407:J422"/>
    <mergeCell ref="D332:O365"/>
    <mergeCell ref="D231:P251"/>
  </mergeCells>
  <conditionalFormatting sqref="D9 D12">
    <cfRule type="expression" dxfId="1" priority="1" stopIfTrue="1">
      <formula>D9&lt;&gt;F950</formula>
    </cfRule>
  </conditionalFormatting>
  <hyperlinks>
    <hyperlink ref="L19:M19" location="Summary!G240" display="Discount Rate"/>
    <hyperlink ref="N19:O19" location="Summary!G240" display="Estimated Total NPV"/>
    <hyperlink ref="B18:J18" location="Summary!J345" display="Estimated Median NI Before Taxes at Various Levels"/>
    <hyperlink ref="L30:N30" location="Summary!G415" display="Estimated Internal Rate of Return"/>
    <hyperlink ref="B2:AC2" location="Summary!G494" display="Apple Orchard Budget Summary"/>
    <hyperlink ref="C12" location="Summary!G145" display="Discount Rate"/>
    <hyperlink ref="C13" location="Summary!G145" display="NPV of NI Before Taxes"/>
    <hyperlink ref="C14:C15" location="Summary!G145" display="Cumulative NPV of NI Before Taxes"/>
    <hyperlink ref="C8" location="Summary!G575" display="Annualized Fixed Costs"/>
    <hyperlink ref="C9" location="Summary!G575" display="Fixed Costs %"/>
    <hyperlink ref="C10" location="Summary!G705" display="NI Before Taxes"/>
  </hyperlinks>
  <pageMargins left="0.5" right="0.5" top="0.75" bottom="0.75" header="0.5" footer="0.5"/>
  <pageSetup scale="39" orientation="landscape"/>
  <headerFooter alignWithMargins="0"/>
  <ignoredErrors>
    <ignoredError sqref="N23" formula="1"/>
  </ignoredErrors>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8"/>
  <sheetViews>
    <sheetView workbookViewId="0">
      <pane xSplit="1" ySplit="4" topLeftCell="B5" activePane="bottomRight" state="frozen"/>
      <selection activeCell="D14" sqref="D14:AC15"/>
      <selection pane="topRight" activeCell="D14" sqref="D14:AC15"/>
      <selection pane="bottomLeft" activeCell="D14" sqref="D14:AC15"/>
      <selection pane="bottomRight" activeCell="A4" sqref="A4"/>
    </sheetView>
  </sheetViews>
  <sheetFormatPr defaultColWidth="8.85546875" defaultRowHeight="12.75" x14ac:dyDescent="0.2"/>
  <cols>
    <col min="1" max="1" width="39" style="254" customWidth="1"/>
    <col min="2" max="26" width="10.7109375" style="145" customWidth="1"/>
    <col min="27" max="27" width="12.85546875" style="145" customWidth="1"/>
    <col min="28" max="16384" width="8.85546875" style="145"/>
  </cols>
  <sheetData>
    <row r="1" spans="1:27" x14ac:dyDescent="0.2">
      <c r="A1" s="461" t="s">
        <v>106</v>
      </c>
      <c r="B1" s="462"/>
      <c r="C1" s="462"/>
      <c r="D1" s="462"/>
      <c r="E1" s="462"/>
      <c r="F1" s="462"/>
      <c r="G1" s="462"/>
      <c r="H1" s="462"/>
      <c r="I1" s="462"/>
      <c r="J1" s="462"/>
      <c r="K1" s="462"/>
      <c r="L1" s="462"/>
      <c r="M1" s="462"/>
      <c r="N1" s="462"/>
      <c r="O1" s="462"/>
      <c r="P1" s="462"/>
      <c r="Q1" s="462"/>
      <c r="R1" s="462"/>
      <c r="S1" s="462"/>
      <c r="T1" s="462"/>
      <c r="U1" s="462"/>
      <c r="V1" s="462"/>
      <c r="W1" s="462"/>
      <c r="X1" s="462"/>
      <c r="Y1" s="462"/>
      <c r="Z1" s="462"/>
    </row>
    <row r="2" spans="1:27" x14ac:dyDescent="0.2">
      <c r="A2" s="463"/>
      <c r="B2" s="464"/>
      <c r="C2" s="464"/>
      <c r="D2" s="464"/>
      <c r="E2" s="464"/>
      <c r="F2" s="464"/>
      <c r="G2" s="464"/>
      <c r="H2" s="464"/>
      <c r="I2" s="464"/>
      <c r="J2" s="464"/>
      <c r="K2" s="464"/>
      <c r="L2" s="464"/>
      <c r="M2" s="464"/>
      <c r="N2" s="464"/>
      <c r="O2" s="464"/>
      <c r="P2" s="464"/>
      <c r="Q2" s="464"/>
      <c r="R2" s="464"/>
      <c r="S2" s="464"/>
      <c r="T2" s="464"/>
      <c r="U2" s="464"/>
      <c r="V2" s="464"/>
      <c r="W2" s="464"/>
      <c r="X2" s="464"/>
      <c r="Y2" s="464"/>
      <c r="Z2" s="464"/>
    </row>
    <row r="3" spans="1:27" ht="15" x14ac:dyDescent="0.2">
      <c r="A3" s="465" t="s">
        <v>5</v>
      </c>
      <c r="B3" s="419"/>
      <c r="C3" s="419"/>
      <c r="D3" s="419"/>
      <c r="E3" s="419"/>
      <c r="F3" s="419"/>
      <c r="G3" s="419"/>
      <c r="H3" s="419"/>
      <c r="I3" s="419"/>
      <c r="J3" s="419"/>
      <c r="K3" s="419"/>
      <c r="L3" s="419"/>
      <c r="M3" s="419"/>
      <c r="N3" s="419"/>
      <c r="O3" s="419"/>
      <c r="P3" s="419"/>
      <c r="Q3" s="419"/>
      <c r="R3" s="419"/>
      <c r="S3" s="419"/>
      <c r="T3" s="419"/>
      <c r="U3" s="419"/>
      <c r="V3" s="419"/>
      <c r="W3" s="419"/>
      <c r="X3" s="419"/>
      <c r="Y3" s="419"/>
      <c r="Z3" s="419"/>
    </row>
    <row r="4" spans="1:27" s="154" customFormat="1" x14ac:dyDescent="0.2">
      <c r="A4" s="203"/>
      <c r="B4" s="151">
        <v>1</v>
      </c>
      <c r="C4" s="151">
        <v>2</v>
      </c>
      <c r="D4" s="151">
        <v>3</v>
      </c>
      <c r="E4" s="151">
        <v>4</v>
      </c>
      <c r="F4" s="151">
        <v>5</v>
      </c>
      <c r="G4" s="151">
        <v>6</v>
      </c>
      <c r="H4" s="151">
        <v>7</v>
      </c>
      <c r="I4" s="151">
        <v>8</v>
      </c>
      <c r="J4" s="151">
        <v>9</v>
      </c>
      <c r="K4" s="151">
        <v>10</v>
      </c>
      <c r="L4" s="151">
        <v>11</v>
      </c>
      <c r="M4" s="151">
        <v>12</v>
      </c>
      <c r="N4" s="151">
        <v>13</v>
      </c>
      <c r="O4" s="151">
        <v>14</v>
      </c>
      <c r="P4" s="151">
        <v>15</v>
      </c>
      <c r="Q4" s="151">
        <v>16</v>
      </c>
      <c r="R4" s="151">
        <v>17</v>
      </c>
      <c r="S4" s="151">
        <v>18</v>
      </c>
      <c r="T4" s="151">
        <v>19</v>
      </c>
      <c r="U4" s="151">
        <v>20</v>
      </c>
      <c r="V4" s="151">
        <v>21</v>
      </c>
      <c r="W4" s="151">
        <v>22</v>
      </c>
      <c r="X4" s="151">
        <v>23</v>
      </c>
      <c r="Y4" s="151">
        <v>24</v>
      </c>
      <c r="Z4" s="151">
        <v>25</v>
      </c>
      <c r="AA4" s="153"/>
    </row>
    <row r="5" spans="1:27" ht="13.5" thickBot="1" x14ac:dyDescent="0.25">
      <c r="A5" s="133" t="s">
        <v>23</v>
      </c>
      <c r="B5" s="204"/>
      <c r="C5" s="204"/>
      <c r="D5" s="204"/>
      <c r="E5" s="204"/>
      <c r="F5" s="204"/>
      <c r="G5" s="204"/>
      <c r="H5" s="204"/>
      <c r="I5" s="204"/>
      <c r="J5" s="204"/>
      <c r="K5" s="204"/>
      <c r="L5" s="204"/>
      <c r="M5" s="204"/>
      <c r="N5" s="204"/>
      <c r="O5" s="204"/>
      <c r="P5" s="204"/>
      <c r="Q5" s="204"/>
      <c r="R5" s="204"/>
      <c r="S5" s="204"/>
      <c r="T5" s="204"/>
      <c r="U5" s="204"/>
      <c r="V5" s="204"/>
      <c r="W5" s="204"/>
      <c r="X5" s="204"/>
      <c r="Y5" s="204"/>
      <c r="Z5" s="204"/>
    </row>
    <row r="6" spans="1:27" ht="15.75" thickBot="1" x14ac:dyDescent="0.3">
      <c r="A6" s="205" t="s">
        <v>122</v>
      </c>
      <c r="B6" s="206">
        <f>IF(Inputs!B602=0,"",Inputs!B602)</f>
        <v>1875</v>
      </c>
      <c r="C6" s="206" t="str">
        <f>IF(Inputs!C602=0,"",Inputs!C602)</f>
        <v/>
      </c>
      <c r="D6" s="206" t="str">
        <f>IF(Inputs!D602=0,"",Inputs!D602)</f>
        <v/>
      </c>
      <c r="E6" s="207" t="str">
        <f>IF(Inputs!E602=0,"",Inputs!E602)</f>
        <v/>
      </c>
      <c r="F6" s="207" t="str">
        <f>IF(Inputs!F602=0,"",Inputs!F602)</f>
        <v/>
      </c>
      <c r="G6" s="207" t="str">
        <f>IF(Inputs!G602=0,"",Inputs!G602)</f>
        <v/>
      </c>
      <c r="H6" s="207" t="str">
        <f>IF(Inputs!H602=0,"",Inputs!H602)</f>
        <v/>
      </c>
      <c r="I6" s="207" t="str">
        <f>IF(Inputs!I602=0,"",Inputs!I602)</f>
        <v/>
      </c>
      <c r="J6" s="207" t="str">
        <f>IF(Inputs!J602=0,"",Inputs!J602)</f>
        <v/>
      </c>
      <c r="K6" s="207" t="str">
        <f>IF(Inputs!K602=0,"",Inputs!K602)</f>
        <v/>
      </c>
      <c r="L6" s="207" t="str">
        <f>IF(Inputs!L602=0,"",Inputs!L602)</f>
        <v/>
      </c>
      <c r="M6" s="207" t="str">
        <f>IF(Inputs!M602=0,"",Inputs!M602)</f>
        <v/>
      </c>
      <c r="N6" s="207" t="str">
        <f>IF(Inputs!N602=0,"",Inputs!N602)</f>
        <v/>
      </c>
      <c r="O6" s="207" t="str">
        <f>IF(Inputs!O602=0,"",Inputs!O602)</f>
        <v/>
      </c>
      <c r="P6" s="207" t="str">
        <f>IF(Inputs!P602=0,"",Inputs!P602)</f>
        <v/>
      </c>
      <c r="Q6" s="207" t="str">
        <f>IF(Inputs!Q602=0,"",Inputs!Q602)</f>
        <v/>
      </c>
      <c r="R6" s="207" t="str">
        <f>IF(Inputs!R602=0,"",Inputs!R602)</f>
        <v/>
      </c>
      <c r="S6" s="207" t="str">
        <f>IF(Inputs!S602=0,"",Inputs!S602)</f>
        <v/>
      </c>
      <c r="T6" s="207" t="str">
        <f>IF(Inputs!T602=0,"",Inputs!T602)</f>
        <v/>
      </c>
      <c r="U6" s="207" t="str">
        <f>IF(Inputs!U602=0,"",Inputs!U602)</f>
        <v/>
      </c>
      <c r="V6" s="207" t="str">
        <f>IF(Inputs!V602=0,"",Inputs!V602)</f>
        <v/>
      </c>
      <c r="W6" s="207" t="str">
        <f>IF(Inputs!W602=0,"",Inputs!W602)</f>
        <v/>
      </c>
      <c r="X6" s="207" t="str">
        <f>IF(Inputs!X602=0,"",Inputs!X602)</f>
        <v/>
      </c>
      <c r="Y6" s="207" t="str">
        <f>IF(Inputs!Y602=0,"",Inputs!Y602)</f>
        <v/>
      </c>
      <c r="Z6" s="207" t="str">
        <f>IF(Inputs!Z602=0,"",Inputs!Z602)</f>
        <v/>
      </c>
    </row>
    <row r="7" spans="1:27" s="343" customFormat="1" ht="15" x14ac:dyDescent="0.25">
      <c r="A7" s="208" t="s">
        <v>113</v>
      </c>
      <c r="B7" s="342">
        <f>IF(Inputs!B603=0,"",Inputs!B603)</f>
        <v>581</v>
      </c>
      <c r="C7" s="342">
        <f>IF(Inputs!C603=0,"",Inputs!C603)</f>
        <v>29</v>
      </c>
      <c r="D7" s="342" t="str">
        <f>IF(Inputs!D603=0,"",Inputs!D603)</f>
        <v/>
      </c>
      <c r="E7" s="342" t="str">
        <f>IF(Inputs!E603=0,"",Inputs!E603)</f>
        <v/>
      </c>
      <c r="F7" s="342" t="str">
        <f>IF(Inputs!F603=0,"",Inputs!F603)</f>
        <v/>
      </c>
      <c r="G7" s="342" t="str">
        <f>IF(Inputs!G603=0,"",Inputs!G603)</f>
        <v/>
      </c>
      <c r="H7" s="342" t="str">
        <f>IF(Inputs!H603=0,"",Inputs!H603)</f>
        <v/>
      </c>
      <c r="I7" s="342" t="str">
        <f>IF(Inputs!I603=0,"",Inputs!I603)</f>
        <v/>
      </c>
      <c r="J7" s="342" t="str">
        <f>IF(Inputs!J603=0,"",Inputs!J603)</f>
        <v/>
      </c>
      <c r="K7" s="342" t="str">
        <f>IF(Inputs!K603=0,"",Inputs!K603)</f>
        <v/>
      </c>
      <c r="L7" s="342" t="str">
        <f>IF(Inputs!L603=0,"",Inputs!L603)</f>
        <v/>
      </c>
      <c r="M7" s="342" t="str">
        <f>IF(Inputs!M603=0,"",Inputs!M603)</f>
        <v/>
      </c>
      <c r="N7" s="342" t="str">
        <f>IF(Inputs!N603=0,"",Inputs!N603)</f>
        <v/>
      </c>
      <c r="O7" s="342" t="str">
        <f>IF(Inputs!O603=0,"",Inputs!O603)</f>
        <v/>
      </c>
      <c r="P7" s="342" t="str">
        <f>IF(Inputs!P603=0,"",Inputs!P603)</f>
        <v/>
      </c>
      <c r="Q7" s="342" t="str">
        <f>IF(Inputs!Q603=0,"",Inputs!Q603)</f>
        <v/>
      </c>
      <c r="R7" s="342" t="str">
        <f>IF(Inputs!R603=0,"",Inputs!R603)</f>
        <v/>
      </c>
      <c r="S7" s="342" t="str">
        <f>IF(Inputs!S603=0,"",Inputs!S603)</f>
        <v/>
      </c>
      <c r="T7" s="342" t="str">
        <f>IF(Inputs!T603=0,"",Inputs!T603)</f>
        <v/>
      </c>
      <c r="U7" s="342" t="str">
        <f>IF(Inputs!U603=0,"",Inputs!U603)</f>
        <v/>
      </c>
      <c r="V7" s="342" t="str">
        <f>IF(Inputs!V603=0,"",Inputs!V603)</f>
        <v/>
      </c>
      <c r="W7" s="342" t="str">
        <f>IF(Inputs!W603=0,"",Inputs!W603)</f>
        <v/>
      </c>
      <c r="X7" s="342" t="str">
        <f>IF(Inputs!X603=0,"",Inputs!X603)</f>
        <v/>
      </c>
      <c r="Y7" s="342" t="str">
        <f>IF(Inputs!Y603=0,"",Inputs!Y603)</f>
        <v/>
      </c>
      <c r="Z7" s="342" t="str">
        <f>IF(Inputs!Z603=0,"",Inputs!Z603)</f>
        <v/>
      </c>
    </row>
    <row r="8" spans="1:27" ht="15.75" thickBot="1" x14ac:dyDescent="0.3">
      <c r="A8" s="211" t="s">
        <v>64</v>
      </c>
      <c r="B8" s="212">
        <f>IF(Inputs!B604=0,"",Inputs!B604)</f>
        <v>6.5</v>
      </c>
      <c r="C8" s="212">
        <f>IF(Inputs!C604=0,"",Inputs!C604)</f>
        <v>6.5</v>
      </c>
      <c r="D8" s="212" t="str">
        <f>IF(Inputs!D604=0,"",Inputs!D604)</f>
        <v/>
      </c>
      <c r="E8" s="212" t="str">
        <f>IF(Inputs!E604=0,"",Inputs!E604)</f>
        <v/>
      </c>
      <c r="F8" s="212" t="str">
        <f>IF(Inputs!F604=0,"",Inputs!F604)</f>
        <v/>
      </c>
      <c r="G8" s="212" t="str">
        <f>IF(Inputs!G604=0,"",Inputs!G604)</f>
        <v/>
      </c>
      <c r="H8" s="212" t="str">
        <f>IF(Inputs!H604=0,"",Inputs!H604)</f>
        <v/>
      </c>
      <c r="I8" s="212" t="str">
        <f>IF(Inputs!I604=0,"",Inputs!I604)</f>
        <v/>
      </c>
      <c r="J8" s="212" t="str">
        <f>IF(Inputs!J604=0,"",Inputs!J604)</f>
        <v/>
      </c>
      <c r="K8" s="212" t="str">
        <f>IF(Inputs!K604=0,"",Inputs!K604)</f>
        <v/>
      </c>
      <c r="L8" s="212" t="str">
        <f>IF(Inputs!L604=0,"",Inputs!L604)</f>
        <v/>
      </c>
      <c r="M8" s="212" t="str">
        <f>IF(Inputs!M604=0,"",Inputs!M604)</f>
        <v/>
      </c>
      <c r="N8" s="212" t="str">
        <f>IF(Inputs!N604=0,"",Inputs!N604)</f>
        <v/>
      </c>
      <c r="O8" s="212" t="str">
        <f>IF(Inputs!O604=0,"",Inputs!O604)</f>
        <v/>
      </c>
      <c r="P8" s="212" t="str">
        <f>IF(Inputs!P604=0,"",Inputs!P604)</f>
        <v/>
      </c>
      <c r="Q8" s="212" t="str">
        <f>IF(Inputs!Q604=0,"",Inputs!Q604)</f>
        <v/>
      </c>
      <c r="R8" s="212" t="str">
        <f>IF(Inputs!R604=0,"",Inputs!R604)</f>
        <v/>
      </c>
      <c r="S8" s="212" t="str">
        <f>IF(Inputs!S604=0,"",Inputs!S604)</f>
        <v/>
      </c>
      <c r="T8" s="212" t="str">
        <f>IF(Inputs!T604=0,"",Inputs!T604)</f>
        <v/>
      </c>
      <c r="U8" s="212" t="str">
        <f>IF(Inputs!U604=0,"",Inputs!U604)</f>
        <v/>
      </c>
      <c r="V8" s="212" t="str">
        <f>IF(Inputs!V604=0,"",Inputs!V604)</f>
        <v/>
      </c>
      <c r="W8" s="212" t="str">
        <f>IF(Inputs!W604=0,"",Inputs!W604)</f>
        <v/>
      </c>
      <c r="X8" s="212" t="str">
        <f>IF(Inputs!X604=0,"",Inputs!X604)</f>
        <v/>
      </c>
      <c r="Y8" s="212" t="str">
        <f>IF(Inputs!Y604=0,"",Inputs!Y604)</f>
        <v/>
      </c>
      <c r="Z8" s="212" t="str">
        <f>IF(Inputs!Z604=0,"",Inputs!Z604)</f>
        <v/>
      </c>
    </row>
    <row r="9" spans="1:27" ht="15" x14ac:dyDescent="0.25">
      <c r="A9" s="213" t="s">
        <v>116</v>
      </c>
      <c r="B9" s="214">
        <f>IF(Inputs!B605=0,"",Inputs!B605)</f>
        <v>3</v>
      </c>
      <c r="C9" s="209" t="str">
        <f>IF(Inputs!C605=0,"",Inputs!C605)</f>
        <v/>
      </c>
      <c r="D9" s="209" t="str">
        <f>IF(Inputs!D605=0,"",Inputs!D605)</f>
        <v/>
      </c>
      <c r="E9" s="209" t="str">
        <f>IF(Inputs!E605=0,"",Inputs!E605)</f>
        <v/>
      </c>
      <c r="F9" s="209" t="str">
        <f>IF(Inputs!F605=0,"",Inputs!F605)</f>
        <v/>
      </c>
      <c r="G9" s="209" t="str">
        <f>IF(Inputs!G605=0,"",Inputs!G605)</f>
        <v/>
      </c>
      <c r="H9" s="209" t="str">
        <f>IF(Inputs!H605=0,"",Inputs!H605)</f>
        <v/>
      </c>
      <c r="I9" s="209" t="str">
        <f>IF(Inputs!I605=0,"",Inputs!I605)</f>
        <v/>
      </c>
      <c r="J9" s="209" t="str">
        <f>IF(Inputs!J605=0,"",Inputs!J605)</f>
        <v/>
      </c>
      <c r="K9" s="209" t="str">
        <f>IF(Inputs!K605=0,"",Inputs!K605)</f>
        <v/>
      </c>
      <c r="L9" s="209" t="str">
        <f>IF(Inputs!L605=0,"",Inputs!L605)</f>
        <v/>
      </c>
      <c r="M9" s="209" t="str">
        <f>IF(Inputs!M605=0,"",Inputs!M605)</f>
        <v/>
      </c>
      <c r="N9" s="209" t="str">
        <f>IF(Inputs!N605=0,"",Inputs!N605)</f>
        <v/>
      </c>
      <c r="O9" s="209" t="str">
        <f>IF(Inputs!O605=0,"",Inputs!O605)</f>
        <v/>
      </c>
      <c r="P9" s="209" t="str">
        <f>IF(Inputs!P605=0,"",Inputs!P605)</f>
        <v/>
      </c>
      <c r="Q9" s="209" t="str">
        <f>IF(Inputs!Q605=0,"",Inputs!Q605)</f>
        <v/>
      </c>
      <c r="R9" s="209" t="str">
        <f>IF(Inputs!R605=0,"",Inputs!R605)</f>
        <v/>
      </c>
      <c r="S9" s="209" t="str">
        <f>IF(Inputs!S605=0,"",Inputs!S605)</f>
        <v/>
      </c>
      <c r="T9" s="209" t="str">
        <f>IF(Inputs!T605=0,"",Inputs!T605)</f>
        <v/>
      </c>
      <c r="U9" s="209" t="str">
        <f>IF(Inputs!U605=0,"",Inputs!U605)</f>
        <v/>
      </c>
      <c r="V9" s="209" t="str">
        <f>IF(Inputs!V605=0,"",Inputs!V605)</f>
        <v/>
      </c>
      <c r="W9" s="209" t="str">
        <f>IF(Inputs!W605=0,"",Inputs!W605)</f>
        <v/>
      </c>
      <c r="X9" s="209" t="str">
        <f>IF(Inputs!X605=0,"",Inputs!X605)</f>
        <v/>
      </c>
      <c r="Y9" s="209" t="str">
        <f>IF(Inputs!Y605=0,"",Inputs!Y605)</f>
        <v/>
      </c>
      <c r="Z9" s="209" t="str">
        <f>IF(Inputs!Z605=0,"",Inputs!Z605)</f>
        <v/>
      </c>
    </row>
    <row r="10" spans="1:27" ht="15.75" thickBot="1" x14ac:dyDescent="0.3">
      <c r="A10" s="215" t="s">
        <v>119</v>
      </c>
      <c r="B10" s="216">
        <f>IF(Inputs!B606=0,"",Inputs!B606)</f>
        <v>41</v>
      </c>
      <c r="C10" s="216" t="str">
        <f>IF(Inputs!C606=0,"",Inputs!C606)</f>
        <v/>
      </c>
      <c r="D10" s="216" t="str">
        <f>IF(Inputs!D606=0,"",Inputs!D606)</f>
        <v/>
      </c>
      <c r="E10" s="216" t="str">
        <f>IF(Inputs!E606=0,"",Inputs!E606)</f>
        <v/>
      </c>
      <c r="F10" s="216" t="str">
        <f>IF(Inputs!F606=0,"",Inputs!F606)</f>
        <v/>
      </c>
      <c r="G10" s="216" t="str">
        <f>IF(Inputs!G606=0,"",Inputs!G606)</f>
        <v/>
      </c>
      <c r="H10" s="216" t="str">
        <f>IF(Inputs!H606=0,"",Inputs!H606)</f>
        <v/>
      </c>
      <c r="I10" s="216" t="str">
        <f>IF(Inputs!I606=0,"",Inputs!I606)</f>
        <v/>
      </c>
      <c r="J10" s="216" t="str">
        <f>IF(Inputs!J606=0,"",Inputs!J606)</f>
        <v/>
      </c>
      <c r="K10" s="216" t="str">
        <f>IF(Inputs!K606=0,"",Inputs!K606)</f>
        <v/>
      </c>
      <c r="L10" s="216" t="str">
        <f>IF(Inputs!L606=0,"",Inputs!L606)</f>
        <v/>
      </c>
      <c r="M10" s="216" t="str">
        <f>IF(Inputs!M606=0,"",Inputs!M606)</f>
        <v/>
      </c>
      <c r="N10" s="216" t="str">
        <f>IF(Inputs!N606=0,"",Inputs!N606)</f>
        <v/>
      </c>
      <c r="O10" s="216" t="str">
        <f>IF(Inputs!O606=0,"",Inputs!O606)</f>
        <v/>
      </c>
      <c r="P10" s="216" t="str">
        <f>IF(Inputs!P606=0,"",Inputs!P606)</f>
        <v/>
      </c>
      <c r="Q10" s="216" t="str">
        <f>IF(Inputs!Q606=0,"",Inputs!Q606)</f>
        <v/>
      </c>
      <c r="R10" s="216" t="str">
        <f>IF(Inputs!R606=0,"",Inputs!R606)</f>
        <v/>
      </c>
      <c r="S10" s="216" t="str">
        <f>IF(Inputs!S606=0,"",Inputs!S606)</f>
        <v/>
      </c>
      <c r="T10" s="216" t="str">
        <f>IF(Inputs!T606=0,"",Inputs!T606)</f>
        <v/>
      </c>
      <c r="U10" s="216" t="str">
        <f>IF(Inputs!U606=0,"",Inputs!U606)</f>
        <v/>
      </c>
      <c r="V10" s="216" t="str">
        <f>IF(Inputs!V606=0,"",Inputs!V606)</f>
        <v/>
      </c>
      <c r="W10" s="216" t="str">
        <f>IF(Inputs!W606=0,"",Inputs!W606)</f>
        <v/>
      </c>
      <c r="X10" s="216" t="str">
        <f>IF(Inputs!X606=0,"",Inputs!X606)</f>
        <v/>
      </c>
      <c r="Y10" s="216" t="str">
        <f>IF(Inputs!Y606=0,"",Inputs!Y606)</f>
        <v/>
      </c>
      <c r="Z10" s="216" t="str">
        <f>IF(Inputs!Z606=0,"",Inputs!Z606)</f>
        <v/>
      </c>
    </row>
    <row r="11" spans="1:27" ht="15" x14ac:dyDescent="0.25">
      <c r="A11" s="217" t="s">
        <v>115</v>
      </c>
      <c r="B11" s="209">
        <f>IF(Inputs!B607=0,"",Inputs!B607)</f>
        <v>4</v>
      </c>
      <c r="C11" s="209" t="str">
        <f>IF(Inputs!C607=0,"",Inputs!C607)</f>
        <v/>
      </c>
      <c r="D11" s="209" t="str">
        <f>IF(Inputs!D607=0,"",Inputs!D607)</f>
        <v/>
      </c>
      <c r="E11" s="209" t="str">
        <f>IF(Inputs!E607=0,"",Inputs!E607)</f>
        <v/>
      </c>
      <c r="F11" s="209" t="str">
        <f>IF(Inputs!F607=0,"",Inputs!F607)</f>
        <v/>
      </c>
      <c r="G11" s="209" t="str">
        <f>IF(Inputs!G607=0,"",Inputs!G607)</f>
        <v/>
      </c>
      <c r="H11" s="209" t="str">
        <f>IF(Inputs!H607=0,"",Inputs!H607)</f>
        <v/>
      </c>
      <c r="I11" s="209" t="str">
        <f>IF(Inputs!I607=0,"",Inputs!I607)</f>
        <v/>
      </c>
      <c r="J11" s="209" t="str">
        <f>IF(Inputs!J607=0,"",Inputs!J607)</f>
        <v/>
      </c>
      <c r="K11" s="209" t="str">
        <f>IF(Inputs!K607=0,"",Inputs!K607)</f>
        <v/>
      </c>
      <c r="L11" s="209" t="str">
        <f>IF(Inputs!L607=0,"",Inputs!L607)</f>
        <v/>
      </c>
      <c r="M11" s="209" t="str">
        <f>IF(Inputs!M607=0,"",Inputs!M607)</f>
        <v/>
      </c>
      <c r="N11" s="209" t="str">
        <f>IF(Inputs!N607=0,"",Inputs!N607)</f>
        <v/>
      </c>
      <c r="O11" s="209" t="str">
        <f>IF(Inputs!O607=0,"",Inputs!O607)</f>
        <v/>
      </c>
      <c r="P11" s="209" t="str">
        <f>IF(Inputs!P607=0,"",Inputs!P607)</f>
        <v/>
      </c>
      <c r="Q11" s="209" t="str">
        <f>IF(Inputs!Q607=0,"",Inputs!Q607)</f>
        <v/>
      </c>
      <c r="R11" s="209" t="str">
        <f>IF(Inputs!R607=0,"",Inputs!R607)</f>
        <v/>
      </c>
      <c r="S11" s="209" t="str">
        <f>IF(Inputs!S607=0,"",Inputs!S607)</f>
        <v/>
      </c>
      <c r="T11" s="209" t="str">
        <f>IF(Inputs!T607=0,"",Inputs!T607)</f>
        <v/>
      </c>
      <c r="U11" s="209" t="str">
        <f>IF(Inputs!U607=0,"",Inputs!U607)</f>
        <v/>
      </c>
      <c r="V11" s="209" t="str">
        <f>IF(Inputs!V607=0,"",Inputs!V607)</f>
        <v/>
      </c>
      <c r="W11" s="209" t="str">
        <f>IF(Inputs!W607=0,"",Inputs!W607)</f>
        <v/>
      </c>
      <c r="X11" s="209" t="str">
        <f>IF(Inputs!X607=0,"",Inputs!X607)</f>
        <v/>
      </c>
      <c r="Y11" s="209" t="str">
        <f>IF(Inputs!Y607=0,"",Inputs!Y607)</f>
        <v/>
      </c>
      <c r="Z11" s="209" t="str">
        <f>IF(Inputs!Z607=0,"",Inputs!Z607)</f>
        <v/>
      </c>
    </row>
    <row r="12" spans="1:27" ht="15.75" thickBot="1" x14ac:dyDescent="0.3">
      <c r="A12" s="215" t="s">
        <v>162</v>
      </c>
      <c r="B12" s="216">
        <f>IF(Inputs!B608=0,"",Inputs!B608)</f>
        <v>22</v>
      </c>
      <c r="C12" s="216" t="str">
        <f>IF(Inputs!C608=0,"",Inputs!C608)</f>
        <v/>
      </c>
      <c r="D12" s="216" t="str">
        <f>IF(Inputs!D608=0,"",Inputs!D608)</f>
        <v/>
      </c>
      <c r="E12" s="216" t="str">
        <f>IF(Inputs!E608=0,"",Inputs!E608)</f>
        <v/>
      </c>
      <c r="F12" s="216" t="str">
        <f>IF(Inputs!F608=0,"",Inputs!F608)</f>
        <v/>
      </c>
      <c r="G12" s="216" t="str">
        <f>IF(Inputs!G608=0,"",Inputs!G608)</f>
        <v/>
      </c>
      <c r="H12" s="216" t="str">
        <f>IF(Inputs!H608=0,"",Inputs!H608)</f>
        <v/>
      </c>
      <c r="I12" s="216" t="str">
        <f>IF(Inputs!I608=0,"",Inputs!I608)</f>
        <v/>
      </c>
      <c r="J12" s="216" t="str">
        <f>IF(Inputs!J608=0,"",Inputs!J608)</f>
        <v/>
      </c>
      <c r="K12" s="216" t="str">
        <f>IF(Inputs!K608=0,"",Inputs!K608)</f>
        <v/>
      </c>
      <c r="L12" s="216" t="str">
        <f>IF(Inputs!L608=0,"",Inputs!L608)</f>
        <v/>
      </c>
      <c r="M12" s="216" t="str">
        <f>IF(Inputs!M608=0,"",Inputs!M608)</f>
        <v/>
      </c>
      <c r="N12" s="216" t="str">
        <f>IF(Inputs!N608=0,"",Inputs!N608)</f>
        <v/>
      </c>
      <c r="O12" s="216" t="str">
        <f>IF(Inputs!O608=0,"",Inputs!O608)</f>
        <v/>
      </c>
      <c r="P12" s="216" t="str">
        <f>IF(Inputs!P608=0,"",Inputs!P608)</f>
        <v/>
      </c>
      <c r="Q12" s="216" t="str">
        <f>IF(Inputs!Q608=0,"",Inputs!Q608)</f>
        <v/>
      </c>
      <c r="R12" s="216" t="str">
        <f>IF(Inputs!R608=0,"",Inputs!R608)</f>
        <v/>
      </c>
      <c r="S12" s="216" t="str">
        <f>IF(Inputs!S608=0,"",Inputs!S608)</f>
        <v/>
      </c>
      <c r="T12" s="216" t="str">
        <f>IF(Inputs!T608=0,"",Inputs!T608)</f>
        <v/>
      </c>
      <c r="U12" s="216" t="str">
        <f>IF(Inputs!U608=0,"",Inputs!U608)</f>
        <v/>
      </c>
      <c r="V12" s="216" t="str">
        <f>IF(Inputs!V608=0,"",Inputs!V608)</f>
        <v/>
      </c>
      <c r="W12" s="216" t="str">
        <f>IF(Inputs!W608=0,"",Inputs!W608)</f>
        <v/>
      </c>
      <c r="X12" s="216" t="str">
        <f>IF(Inputs!X608=0,"",Inputs!X608)</f>
        <v/>
      </c>
      <c r="Y12" s="216" t="str">
        <f>IF(Inputs!Y608=0,"",Inputs!Y608)</f>
        <v/>
      </c>
      <c r="Z12" s="216" t="str">
        <f>IF(Inputs!Z608=0,"",Inputs!Z608)</f>
        <v/>
      </c>
    </row>
    <row r="13" spans="1:27" ht="15.75" thickBot="1" x14ac:dyDescent="0.3">
      <c r="A13" s="218" t="s">
        <v>121</v>
      </c>
      <c r="B13" s="219">
        <f>IF(Inputs!B609=0,"",Inputs!B609)</f>
        <v>213.26</v>
      </c>
      <c r="C13" s="219">
        <f>IF(Inputs!C609=0,"",Inputs!C609)</f>
        <v>10.663</v>
      </c>
      <c r="D13" s="219" t="str">
        <f>IF(Inputs!D609=0,"",Inputs!D609)</f>
        <v/>
      </c>
      <c r="E13" s="219" t="str">
        <f>IF(Inputs!E609=0,"",Inputs!E609)</f>
        <v/>
      </c>
      <c r="F13" s="219" t="str">
        <f>IF(Inputs!F609=0,"",Inputs!F609)</f>
        <v/>
      </c>
      <c r="G13" s="219" t="str">
        <f>IF(Inputs!G609=0,"",Inputs!G609)</f>
        <v/>
      </c>
      <c r="H13" s="219" t="str">
        <f>IF(Inputs!H609=0,"",Inputs!H609)</f>
        <v/>
      </c>
      <c r="I13" s="219" t="str">
        <f>IF(Inputs!I609=0,"",Inputs!I609)</f>
        <v/>
      </c>
      <c r="J13" s="219" t="str">
        <f>IF(Inputs!J609=0,"",Inputs!J609)</f>
        <v/>
      </c>
      <c r="K13" s="219" t="str">
        <f>IF(Inputs!K609=0,"",Inputs!K609)</f>
        <v/>
      </c>
      <c r="L13" s="219" t="str">
        <f>IF(Inputs!L609=0,"",Inputs!L609)</f>
        <v/>
      </c>
      <c r="M13" s="219" t="str">
        <f>IF(Inputs!M609=0,"",Inputs!M609)</f>
        <v/>
      </c>
      <c r="N13" s="219" t="str">
        <f>IF(Inputs!N609=0,"",Inputs!N609)</f>
        <v/>
      </c>
      <c r="O13" s="219" t="str">
        <f>IF(Inputs!O609=0,"",Inputs!O609)</f>
        <v/>
      </c>
      <c r="P13" s="219" t="str">
        <f>IF(Inputs!P609=0,"",Inputs!P609)</f>
        <v/>
      </c>
      <c r="Q13" s="219" t="str">
        <f>IF(Inputs!Q609=0,"",Inputs!Q609)</f>
        <v/>
      </c>
      <c r="R13" s="219" t="str">
        <f>IF(Inputs!R609=0,"",Inputs!R609)</f>
        <v/>
      </c>
      <c r="S13" s="219" t="str">
        <f>IF(Inputs!S609=0,"",Inputs!S609)</f>
        <v/>
      </c>
      <c r="T13" s="219" t="str">
        <f>IF(Inputs!T609=0,"",Inputs!T609)</f>
        <v/>
      </c>
      <c r="U13" s="219" t="str">
        <f>IF(Inputs!U609=0,"",Inputs!U609)</f>
        <v/>
      </c>
      <c r="V13" s="219" t="str">
        <f>IF(Inputs!V609=0,"",Inputs!V609)</f>
        <v/>
      </c>
      <c r="W13" s="219" t="str">
        <f>IF(Inputs!W609=0,"",Inputs!W609)</f>
        <v/>
      </c>
      <c r="X13" s="219" t="str">
        <f>IF(Inputs!X609=0,"",Inputs!X609)</f>
        <v/>
      </c>
      <c r="Y13" s="219" t="str">
        <f>IF(Inputs!Y609=0,"",Inputs!Y609)</f>
        <v/>
      </c>
      <c r="Z13" s="219" t="str">
        <f>IF(Inputs!Z609=0,"",Inputs!Z609)</f>
        <v/>
      </c>
    </row>
    <row r="14" spans="1:27" ht="15.75" thickBot="1" x14ac:dyDescent="0.3">
      <c r="A14" s="220" t="s">
        <v>163</v>
      </c>
      <c r="B14" s="221">
        <f>IF(Inputs!B610=0,"",Inputs!B610)</f>
        <v>37</v>
      </c>
      <c r="C14" s="216" t="str">
        <f>IF(Inputs!C610=0,"",Inputs!C610)</f>
        <v/>
      </c>
      <c r="D14" s="216" t="str">
        <f>IF(Inputs!D610=0,"",Inputs!D610)</f>
        <v/>
      </c>
      <c r="E14" s="216" t="str">
        <f>IF(Inputs!E610=0,"",Inputs!E610)</f>
        <v/>
      </c>
      <c r="F14" s="216" t="str">
        <f>IF(Inputs!F610=0,"",Inputs!F610)</f>
        <v/>
      </c>
      <c r="G14" s="216" t="str">
        <f>IF(Inputs!G610=0,"",Inputs!G610)</f>
        <v/>
      </c>
      <c r="H14" s="216" t="str">
        <f>IF(Inputs!H610=0,"",Inputs!H610)</f>
        <v/>
      </c>
      <c r="I14" s="216" t="str">
        <f>IF(Inputs!I610=0,"",Inputs!I610)</f>
        <v/>
      </c>
      <c r="J14" s="216" t="str">
        <f>IF(Inputs!J610=0,"",Inputs!J610)</f>
        <v/>
      </c>
      <c r="K14" s="216" t="str">
        <f>IF(Inputs!K610=0,"",Inputs!K610)</f>
        <v/>
      </c>
      <c r="L14" s="216" t="str">
        <f>IF(Inputs!L610=0,"",Inputs!L610)</f>
        <v/>
      </c>
      <c r="M14" s="216" t="str">
        <f>IF(Inputs!M610=0,"",Inputs!M610)</f>
        <v/>
      </c>
      <c r="N14" s="216" t="str">
        <f>IF(Inputs!N610=0,"",Inputs!N610)</f>
        <v/>
      </c>
      <c r="O14" s="216" t="str">
        <f>IF(Inputs!O610=0,"",Inputs!O610)</f>
        <v/>
      </c>
      <c r="P14" s="216" t="str">
        <f>IF(Inputs!P610=0,"",Inputs!P610)</f>
        <v/>
      </c>
      <c r="Q14" s="216" t="str">
        <f>IF(Inputs!Q610=0,"",Inputs!Q610)</f>
        <v/>
      </c>
      <c r="R14" s="216" t="str">
        <f>IF(Inputs!R610=0,"",Inputs!R610)</f>
        <v/>
      </c>
      <c r="S14" s="216" t="str">
        <f>IF(Inputs!S610=0,"",Inputs!S610)</f>
        <v/>
      </c>
      <c r="T14" s="216" t="str">
        <f>IF(Inputs!T610=0,"",Inputs!T610)</f>
        <v/>
      </c>
      <c r="U14" s="216" t="str">
        <f>IF(Inputs!U610=0,"",Inputs!U610)</f>
        <v/>
      </c>
      <c r="V14" s="216" t="str">
        <f>IF(Inputs!V610=0,"",Inputs!V610)</f>
        <v/>
      </c>
      <c r="W14" s="216" t="str">
        <f>IF(Inputs!W610=0,"",Inputs!W610)</f>
        <v/>
      </c>
      <c r="X14" s="216" t="str">
        <f>IF(Inputs!X610=0,"",Inputs!X610)</f>
        <v/>
      </c>
      <c r="Y14" s="216" t="str">
        <f>IF(Inputs!Y610=0,"",Inputs!Y610)</f>
        <v/>
      </c>
      <c r="Z14" s="216" t="str">
        <f>IF(Inputs!Z610=0,"",Inputs!Z610)</f>
        <v/>
      </c>
    </row>
    <row r="15" spans="1:27" ht="15" x14ac:dyDescent="0.25">
      <c r="A15" s="143"/>
      <c r="B15" s="222" t="str">
        <f>IF(Inputs!B611=0,"",Inputs!B611)</f>
        <v/>
      </c>
      <c r="C15" s="222" t="str">
        <f>IF(Inputs!C611=0,"",Inputs!C611)</f>
        <v/>
      </c>
      <c r="D15" s="222" t="str">
        <f>IF(Inputs!D611=0,"",Inputs!D611)</f>
        <v/>
      </c>
      <c r="E15" s="222" t="str">
        <f>IF(Inputs!E611=0,"",Inputs!E611)</f>
        <v/>
      </c>
      <c r="F15" s="222" t="str">
        <f>IF(Inputs!F611=0,"",Inputs!F611)</f>
        <v/>
      </c>
      <c r="G15" s="222" t="str">
        <f>IF(Inputs!G611=0,"",Inputs!G611)</f>
        <v/>
      </c>
      <c r="H15" s="222" t="str">
        <f>IF(Inputs!H611=0,"",Inputs!H611)</f>
        <v/>
      </c>
      <c r="I15" s="222" t="str">
        <f>IF(Inputs!I611=0,"",Inputs!I611)</f>
        <v/>
      </c>
      <c r="J15" s="222" t="str">
        <f>IF(Inputs!J611=0,"",Inputs!J611)</f>
        <v/>
      </c>
      <c r="K15" s="222" t="str">
        <f>IF(Inputs!K611=0,"",Inputs!K611)</f>
        <v/>
      </c>
      <c r="L15" s="222" t="str">
        <f>IF(Inputs!L611=0,"",Inputs!L611)</f>
        <v/>
      </c>
      <c r="M15" s="222" t="str">
        <f>IF(Inputs!M611=0,"",Inputs!M611)</f>
        <v/>
      </c>
      <c r="N15" s="222" t="str">
        <f>IF(Inputs!N611=0,"",Inputs!N611)</f>
        <v/>
      </c>
      <c r="O15" s="222" t="str">
        <f>IF(Inputs!O611=0,"",Inputs!O611)</f>
        <v/>
      </c>
      <c r="P15" s="222" t="str">
        <f>IF(Inputs!P611=0,"",Inputs!P611)</f>
        <v/>
      </c>
      <c r="Q15" s="222" t="str">
        <f>IF(Inputs!Q611=0,"",Inputs!Q611)</f>
        <v/>
      </c>
      <c r="R15" s="222" t="str">
        <f>IF(Inputs!R611=0,"",Inputs!R611)</f>
        <v/>
      </c>
      <c r="S15" s="222" t="str">
        <f>IF(Inputs!S611=0,"",Inputs!S611)</f>
        <v/>
      </c>
      <c r="T15" s="222" t="str">
        <f>IF(Inputs!T611=0,"",Inputs!T611)</f>
        <v/>
      </c>
      <c r="U15" s="222" t="str">
        <f>IF(Inputs!U611=0,"",Inputs!U611)</f>
        <v/>
      </c>
      <c r="V15" s="222" t="str">
        <f>IF(Inputs!V611=0,"",Inputs!V611)</f>
        <v/>
      </c>
      <c r="W15" s="222" t="str">
        <f>IF(Inputs!W611=0,"",Inputs!W611)</f>
        <v/>
      </c>
      <c r="X15" s="222" t="str">
        <f>IF(Inputs!X611=0,"",Inputs!X611)</f>
        <v/>
      </c>
      <c r="Y15" s="222" t="str">
        <f>IF(Inputs!Y611=0,"",Inputs!Y611)</f>
        <v/>
      </c>
      <c r="Z15" s="222" t="str">
        <f>IF(Inputs!Z611=0,"",Inputs!Z611)</f>
        <v/>
      </c>
    </row>
    <row r="16" spans="1:27" ht="15.75" thickBot="1" x14ac:dyDescent="0.3">
      <c r="A16" s="223" t="s">
        <v>20</v>
      </c>
      <c r="B16" s="138" t="str">
        <f>IF(Inputs!B612=0,"",Inputs!B612)</f>
        <v/>
      </c>
      <c r="C16" s="138" t="str">
        <f>IF(Inputs!C612=0,"",Inputs!C612)</f>
        <v/>
      </c>
      <c r="D16" s="138" t="str">
        <f>IF(Inputs!D612=0,"",Inputs!D612)</f>
        <v/>
      </c>
      <c r="E16" s="138" t="str">
        <f>IF(Inputs!E612=0,"",Inputs!E612)</f>
        <v/>
      </c>
      <c r="F16" s="138" t="str">
        <f>IF(Inputs!F612=0,"",Inputs!F612)</f>
        <v/>
      </c>
      <c r="G16" s="138" t="str">
        <f>IF(Inputs!G612=0,"",Inputs!G612)</f>
        <v/>
      </c>
      <c r="H16" s="138" t="str">
        <f>IF(Inputs!H612=0,"",Inputs!H612)</f>
        <v/>
      </c>
      <c r="I16" s="138" t="str">
        <f>IF(Inputs!I612=0,"",Inputs!I612)</f>
        <v/>
      </c>
      <c r="J16" s="138" t="str">
        <f>IF(Inputs!J612=0,"",Inputs!J612)</f>
        <v/>
      </c>
      <c r="K16" s="138" t="str">
        <f>IF(Inputs!K612=0,"",Inputs!K612)</f>
        <v/>
      </c>
      <c r="L16" s="138" t="str">
        <f>IF(Inputs!L612=0,"",Inputs!L612)</f>
        <v/>
      </c>
      <c r="M16" s="138" t="str">
        <f>IF(Inputs!M612=0,"",Inputs!M612)</f>
        <v/>
      </c>
      <c r="N16" s="138" t="str">
        <f>IF(Inputs!N612=0,"",Inputs!N612)</f>
        <v/>
      </c>
      <c r="O16" s="138" t="str">
        <f>IF(Inputs!O612=0,"",Inputs!O612)</f>
        <v/>
      </c>
      <c r="P16" s="138" t="str">
        <f>IF(Inputs!P612=0,"",Inputs!P612)</f>
        <v/>
      </c>
      <c r="Q16" s="138" t="str">
        <f>IF(Inputs!Q612=0,"",Inputs!Q612)</f>
        <v/>
      </c>
      <c r="R16" s="138" t="str">
        <f>IF(Inputs!R612=0,"",Inputs!R612)</f>
        <v/>
      </c>
      <c r="S16" s="138" t="str">
        <f>IF(Inputs!S612=0,"",Inputs!S612)</f>
        <v/>
      </c>
      <c r="T16" s="138" t="str">
        <f>IF(Inputs!T612=0,"",Inputs!T612)</f>
        <v/>
      </c>
      <c r="U16" s="138" t="str">
        <f>IF(Inputs!U612=0,"",Inputs!U612)</f>
        <v/>
      </c>
      <c r="V16" s="138" t="str">
        <f>IF(Inputs!V612=0,"",Inputs!V612)</f>
        <v/>
      </c>
      <c r="W16" s="138" t="str">
        <f>IF(Inputs!W612=0,"",Inputs!W612)</f>
        <v/>
      </c>
      <c r="X16" s="138" t="str">
        <f>IF(Inputs!X612=0,"",Inputs!X612)</f>
        <v/>
      </c>
      <c r="Y16" s="138" t="str">
        <f>IF(Inputs!Y612=0,"",Inputs!Y612)</f>
        <v/>
      </c>
      <c r="Z16" s="138" t="str">
        <f>IF(Inputs!Z612=0,"",Inputs!Z612)</f>
        <v/>
      </c>
    </row>
    <row r="17" spans="1:26" s="341" customFormat="1" ht="15" x14ac:dyDescent="0.25">
      <c r="A17" s="339" t="s">
        <v>68</v>
      </c>
      <c r="B17" s="340">
        <f>IF(Inputs!B613=0,"",Inputs!B613)</f>
        <v>2</v>
      </c>
      <c r="C17" s="340">
        <f>IF(Inputs!C613=0,"",Inputs!C613)</f>
        <v>2</v>
      </c>
      <c r="D17" s="340">
        <f>IF(Inputs!D613=0,"",Inputs!D613)</f>
        <v>2</v>
      </c>
      <c r="E17" s="340">
        <f>IF(Inputs!E613=0,"",Inputs!E613)</f>
        <v>2</v>
      </c>
      <c r="F17" s="340">
        <f>IF(Inputs!F613=0,"",Inputs!F613)</f>
        <v>2</v>
      </c>
      <c r="G17" s="340">
        <f>IF(Inputs!G613=0,"",Inputs!G613)</f>
        <v>2</v>
      </c>
      <c r="H17" s="340">
        <f>IF(Inputs!H613=0,"",Inputs!H613)</f>
        <v>2</v>
      </c>
      <c r="I17" s="340">
        <f>IF(Inputs!I613=0,"",Inputs!I613)</f>
        <v>2</v>
      </c>
      <c r="J17" s="340">
        <f>IF(Inputs!J613=0,"",Inputs!J613)</f>
        <v>2</v>
      </c>
      <c r="K17" s="340">
        <f>IF(Inputs!K613=0,"",Inputs!K613)</f>
        <v>2</v>
      </c>
      <c r="L17" s="340">
        <f>IF(Inputs!L613=0,"",Inputs!L613)</f>
        <v>2</v>
      </c>
      <c r="M17" s="340">
        <f>IF(Inputs!M613=0,"",Inputs!M613)</f>
        <v>2</v>
      </c>
      <c r="N17" s="340">
        <f>IF(Inputs!N613=0,"",Inputs!N613)</f>
        <v>2</v>
      </c>
      <c r="O17" s="340">
        <f>IF(Inputs!O613=0,"",Inputs!O613)</f>
        <v>2</v>
      </c>
      <c r="P17" s="340">
        <f>IF(Inputs!P613=0,"",Inputs!P613)</f>
        <v>2</v>
      </c>
      <c r="Q17" s="340">
        <f>IF(Inputs!Q613=0,"",Inputs!Q613)</f>
        <v>2</v>
      </c>
      <c r="R17" s="340">
        <f>IF(Inputs!R613=0,"",Inputs!R613)</f>
        <v>2</v>
      </c>
      <c r="S17" s="340">
        <f>IF(Inputs!S613=0,"",Inputs!S613)</f>
        <v>2</v>
      </c>
      <c r="T17" s="340">
        <f>IF(Inputs!T613=0,"",Inputs!T613)</f>
        <v>2</v>
      </c>
      <c r="U17" s="340">
        <f>IF(Inputs!U613=0,"",Inputs!U613)</f>
        <v>2</v>
      </c>
      <c r="V17" s="340">
        <f>IF(Inputs!V613=0,"",Inputs!V613)</f>
        <v>2</v>
      </c>
      <c r="W17" s="340">
        <f>IF(Inputs!W613=0,"",Inputs!W613)</f>
        <v>2</v>
      </c>
      <c r="X17" s="340">
        <f>IF(Inputs!X613=0,"",Inputs!X613)</f>
        <v>2</v>
      </c>
      <c r="Y17" s="340">
        <f>IF(Inputs!Y613=0,"",Inputs!Y613)</f>
        <v>2</v>
      </c>
      <c r="Z17" s="340">
        <f>IF(Inputs!Z613=0,"",Inputs!Z613)</f>
        <v>2</v>
      </c>
    </row>
    <row r="18" spans="1:26" ht="15.75" thickBot="1" x14ac:dyDescent="0.3">
      <c r="A18" s="205" t="s">
        <v>110</v>
      </c>
      <c r="B18" s="216">
        <f>IF(Inputs!B614=0,"",Inputs!B614)</f>
        <v>15</v>
      </c>
      <c r="C18" s="216">
        <f>IF(Inputs!C614=0,"",Inputs!C614)</f>
        <v>15</v>
      </c>
      <c r="D18" s="216">
        <f>IF(Inputs!D614=0,"",Inputs!D614)</f>
        <v>15</v>
      </c>
      <c r="E18" s="216">
        <f>IF(Inputs!E614=0,"",Inputs!E614)</f>
        <v>15</v>
      </c>
      <c r="F18" s="216">
        <f>IF(Inputs!F614=0,"",Inputs!F614)</f>
        <v>15</v>
      </c>
      <c r="G18" s="216">
        <f>IF(Inputs!G614=0,"",Inputs!G614)</f>
        <v>15</v>
      </c>
      <c r="H18" s="216">
        <f>IF(Inputs!H614=0,"",Inputs!H614)</f>
        <v>15</v>
      </c>
      <c r="I18" s="216">
        <f>IF(Inputs!I614=0,"",Inputs!I614)</f>
        <v>15</v>
      </c>
      <c r="J18" s="216">
        <f>IF(Inputs!J614=0,"",Inputs!J614)</f>
        <v>15</v>
      </c>
      <c r="K18" s="216">
        <f>IF(Inputs!K614=0,"",Inputs!K614)</f>
        <v>15</v>
      </c>
      <c r="L18" s="216">
        <f>IF(Inputs!L614=0,"",Inputs!L614)</f>
        <v>15</v>
      </c>
      <c r="M18" s="216">
        <f>IF(Inputs!M614=0,"",Inputs!M614)</f>
        <v>15</v>
      </c>
      <c r="N18" s="216">
        <f>IF(Inputs!N614=0,"",Inputs!N614)</f>
        <v>15</v>
      </c>
      <c r="O18" s="216">
        <f>IF(Inputs!O614=0,"",Inputs!O614)</f>
        <v>15</v>
      </c>
      <c r="P18" s="216">
        <f>IF(Inputs!P614=0,"",Inputs!P614)</f>
        <v>15</v>
      </c>
      <c r="Q18" s="216">
        <f>IF(Inputs!Q614=0,"",Inputs!Q614)</f>
        <v>15</v>
      </c>
      <c r="R18" s="216">
        <f>IF(Inputs!R614=0,"",Inputs!R614)</f>
        <v>15</v>
      </c>
      <c r="S18" s="216">
        <f>IF(Inputs!S614=0,"",Inputs!S614)</f>
        <v>15</v>
      </c>
      <c r="T18" s="216">
        <f>IF(Inputs!T614=0,"",Inputs!T614)</f>
        <v>15</v>
      </c>
      <c r="U18" s="216">
        <f>IF(Inputs!U614=0,"",Inputs!U614)</f>
        <v>15</v>
      </c>
      <c r="V18" s="216">
        <f>IF(Inputs!V614=0,"",Inputs!V614)</f>
        <v>15</v>
      </c>
      <c r="W18" s="216">
        <f>IF(Inputs!W614=0,"",Inputs!W614)</f>
        <v>15</v>
      </c>
      <c r="X18" s="216">
        <f>IF(Inputs!X614=0,"",Inputs!X614)</f>
        <v>15</v>
      </c>
      <c r="Y18" s="216">
        <f>IF(Inputs!Y614=0,"",Inputs!Y614)</f>
        <v>15</v>
      </c>
      <c r="Z18" s="216">
        <f>IF(Inputs!Z614=0,"",Inputs!Z614)</f>
        <v>15</v>
      </c>
    </row>
    <row r="19" spans="1:26" s="341" customFormat="1" ht="15" x14ac:dyDescent="0.25">
      <c r="A19" s="339" t="s">
        <v>72</v>
      </c>
      <c r="B19" s="340">
        <f>IF(Inputs!B615=0,"",Inputs!B615)</f>
        <v>4</v>
      </c>
      <c r="C19" s="340">
        <f>IF(Inputs!C615=0,"",Inputs!C615)</f>
        <v>4</v>
      </c>
      <c r="D19" s="340">
        <f>IF(Inputs!D615=0,"",Inputs!D615)</f>
        <v>4</v>
      </c>
      <c r="E19" s="340">
        <f>IF(Inputs!E615=0,"",Inputs!E615)</f>
        <v>4</v>
      </c>
      <c r="F19" s="340">
        <f>IF(Inputs!F615=0,"",Inputs!F615)</f>
        <v>7</v>
      </c>
      <c r="G19" s="340">
        <f>IF(Inputs!G615=0,"",Inputs!G615)</f>
        <v>7</v>
      </c>
      <c r="H19" s="340">
        <f>IF(Inputs!H615=0,"",Inputs!H615)</f>
        <v>7</v>
      </c>
      <c r="I19" s="340">
        <f>IF(Inputs!I615=0,"",Inputs!I615)</f>
        <v>7</v>
      </c>
      <c r="J19" s="340">
        <f>IF(Inputs!J615=0,"",Inputs!J615)</f>
        <v>7</v>
      </c>
      <c r="K19" s="340">
        <f>IF(Inputs!K615=0,"",Inputs!K615)</f>
        <v>7</v>
      </c>
      <c r="L19" s="340">
        <f>IF(Inputs!L615=0,"",Inputs!L615)</f>
        <v>7</v>
      </c>
      <c r="M19" s="340">
        <f>IF(Inputs!M615=0,"",Inputs!M615)</f>
        <v>7</v>
      </c>
      <c r="N19" s="340">
        <f>IF(Inputs!N615=0,"",Inputs!N615)</f>
        <v>7</v>
      </c>
      <c r="O19" s="340">
        <f>IF(Inputs!O615=0,"",Inputs!O615)</f>
        <v>7</v>
      </c>
      <c r="P19" s="340">
        <f>IF(Inputs!P615=0,"",Inputs!P615)</f>
        <v>7</v>
      </c>
      <c r="Q19" s="340">
        <f>IF(Inputs!Q615=0,"",Inputs!Q615)</f>
        <v>7</v>
      </c>
      <c r="R19" s="340">
        <f>IF(Inputs!R615=0,"",Inputs!R615)</f>
        <v>7</v>
      </c>
      <c r="S19" s="340">
        <f>IF(Inputs!S615=0,"",Inputs!S615)</f>
        <v>7</v>
      </c>
      <c r="T19" s="340">
        <f>IF(Inputs!T615=0,"",Inputs!T615)</f>
        <v>7</v>
      </c>
      <c r="U19" s="340">
        <f>IF(Inputs!U615=0,"",Inputs!U615)</f>
        <v>7</v>
      </c>
      <c r="V19" s="340">
        <f>IF(Inputs!V615=0,"",Inputs!V615)</f>
        <v>7</v>
      </c>
      <c r="W19" s="340">
        <f>IF(Inputs!W615=0,"",Inputs!W615)</f>
        <v>7</v>
      </c>
      <c r="X19" s="340">
        <f>IF(Inputs!X615=0,"",Inputs!X615)</f>
        <v>7</v>
      </c>
      <c r="Y19" s="340">
        <f>IF(Inputs!Y615=0,"",Inputs!Y615)</f>
        <v>7</v>
      </c>
      <c r="Z19" s="340">
        <f>IF(Inputs!Z615=0,"",Inputs!Z615)</f>
        <v>7</v>
      </c>
    </row>
    <row r="20" spans="1:26" ht="15.75" thickBot="1" x14ac:dyDescent="0.3">
      <c r="A20" s="215" t="s">
        <v>117</v>
      </c>
      <c r="B20" s="216">
        <f>IF(Inputs!B616=0,"",Inputs!B616)</f>
        <v>43</v>
      </c>
      <c r="C20" s="216">
        <f>IF(Inputs!C616=0,"",Inputs!C616)</f>
        <v>43</v>
      </c>
      <c r="D20" s="216">
        <f>IF(Inputs!D616=0,"",Inputs!D616)</f>
        <v>43</v>
      </c>
      <c r="E20" s="216">
        <f>IF(Inputs!E616=0,"",Inputs!E616)</f>
        <v>43</v>
      </c>
      <c r="F20" s="216">
        <f>IF(Inputs!F616=0,"",Inputs!F616)</f>
        <v>43</v>
      </c>
      <c r="G20" s="216">
        <f>IF(Inputs!G616=0,"",Inputs!G616)</f>
        <v>43</v>
      </c>
      <c r="H20" s="216">
        <f>IF(Inputs!H616=0,"",Inputs!H616)</f>
        <v>43</v>
      </c>
      <c r="I20" s="216">
        <f>IF(Inputs!I616=0,"",Inputs!I616)</f>
        <v>43</v>
      </c>
      <c r="J20" s="216">
        <f>IF(Inputs!J616=0,"",Inputs!J616)</f>
        <v>43</v>
      </c>
      <c r="K20" s="216">
        <f>IF(Inputs!K616=0,"",Inputs!K616)</f>
        <v>43</v>
      </c>
      <c r="L20" s="216">
        <f>IF(Inputs!L616=0,"",Inputs!L616)</f>
        <v>43</v>
      </c>
      <c r="M20" s="216">
        <f>IF(Inputs!M616=0,"",Inputs!M616)</f>
        <v>43</v>
      </c>
      <c r="N20" s="216">
        <f>IF(Inputs!N616=0,"",Inputs!N616)</f>
        <v>43</v>
      </c>
      <c r="O20" s="216">
        <f>IF(Inputs!O616=0,"",Inputs!O616)</f>
        <v>43</v>
      </c>
      <c r="P20" s="216">
        <f>IF(Inputs!P616=0,"",Inputs!P616)</f>
        <v>43</v>
      </c>
      <c r="Q20" s="216">
        <f>IF(Inputs!Q616=0,"",Inputs!Q616)</f>
        <v>43</v>
      </c>
      <c r="R20" s="216">
        <f>IF(Inputs!R616=0,"",Inputs!R616)</f>
        <v>43</v>
      </c>
      <c r="S20" s="216">
        <f>IF(Inputs!S616=0,"",Inputs!S616)</f>
        <v>43</v>
      </c>
      <c r="T20" s="216">
        <f>IF(Inputs!T616=0,"",Inputs!T616)</f>
        <v>43</v>
      </c>
      <c r="U20" s="216">
        <f>IF(Inputs!U616=0,"",Inputs!U616)</f>
        <v>43</v>
      </c>
      <c r="V20" s="216">
        <f>IF(Inputs!V616=0,"",Inputs!V616)</f>
        <v>43</v>
      </c>
      <c r="W20" s="216">
        <f>IF(Inputs!W616=0,"",Inputs!W616)</f>
        <v>43</v>
      </c>
      <c r="X20" s="216">
        <f>IF(Inputs!X616=0,"",Inputs!X616)</f>
        <v>43</v>
      </c>
      <c r="Y20" s="216">
        <f>IF(Inputs!Y616=0,"",Inputs!Y616)</f>
        <v>43</v>
      </c>
      <c r="Z20" s="216">
        <f>IF(Inputs!Z616=0,"",Inputs!Z616)</f>
        <v>43</v>
      </c>
    </row>
    <row r="21" spans="1:26" s="341" customFormat="1" ht="15" x14ac:dyDescent="0.25">
      <c r="A21" s="344" t="s">
        <v>73</v>
      </c>
      <c r="B21" s="345">
        <f>IF(Inputs!B617=0,"",Inputs!B617)</f>
        <v>4</v>
      </c>
      <c r="C21" s="345">
        <f>IF(Inputs!C617=0,"",Inputs!C617)</f>
        <v>4</v>
      </c>
      <c r="D21" s="345">
        <f>IF(Inputs!D617=0,"",Inputs!D617)</f>
        <v>4</v>
      </c>
      <c r="E21" s="345">
        <f>IF(Inputs!E617=0,"",Inputs!E617)</f>
        <v>4</v>
      </c>
      <c r="F21" s="345">
        <f>IF(Inputs!F617=0,"",Inputs!F617)</f>
        <v>8</v>
      </c>
      <c r="G21" s="345">
        <f>IF(Inputs!G617=0,"",Inputs!G617)</f>
        <v>8</v>
      </c>
      <c r="H21" s="345">
        <f>IF(Inputs!H617=0,"",Inputs!H617)</f>
        <v>8</v>
      </c>
      <c r="I21" s="345">
        <f>IF(Inputs!I617=0,"",Inputs!I617)</f>
        <v>8</v>
      </c>
      <c r="J21" s="345">
        <f>IF(Inputs!J617=0,"",Inputs!J617)</f>
        <v>8</v>
      </c>
      <c r="K21" s="345">
        <f>IF(Inputs!K617=0,"",Inputs!K617)</f>
        <v>8</v>
      </c>
      <c r="L21" s="345">
        <f>IF(Inputs!L617=0,"",Inputs!L617)</f>
        <v>8</v>
      </c>
      <c r="M21" s="345">
        <f>IF(Inputs!M617=0,"",Inputs!M617)</f>
        <v>8</v>
      </c>
      <c r="N21" s="345">
        <f>IF(Inputs!N617=0,"",Inputs!N617)</f>
        <v>8</v>
      </c>
      <c r="O21" s="345">
        <f>IF(Inputs!O617=0,"",Inputs!O617)</f>
        <v>8</v>
      </c>
      <c r="P21" s="345">
        <f>IF(Inputs!P617=0,"",Inputs!P617)</f>
        <v>8</v>
      </c>
      <c r="Q21" s="345">
        <f>IF(Inputs!Q617=0,"",Inputs!Q617)</f>
        <v>8</v>
      </c>
      <c r="R21" s="345">
        <f>IF(Inputs!R617=0,"",Inputs!R617)</f>
        <v>8</v>
      </c>
      <c r="S21" s="345">
        <f>IF(Inputs!S617=0,"",Inputs!S617)</f>
        <v>8</v>
      </c>
      <c r="T21" s="345">
        <f>IF(Inputs!T617=0,"",Inputs!T617)</f>
        <v>8</v>
      </c>
      <c r="U21" s="345">
        <f>IF(Inputs!U617=0,"",Inputs!U617)</f>
        <v>8</v>
      </c>
      <c r="V21" s="345">
        <f>IF(Inputs!V617=0,"",Inputs!V617)</f>
        <v>8</v>
      </c>
      <c r="W21" s="345">
        <f>IF(Inputs!W617=0,"",Inputs!W617)</f>
        <v>8</v>
      </c>
      <c r="X21" s="345">
        <f>IF(Inputs!X617=0,"",Inputs!X617)</f>
        <v>8</v>
      </c>
      <c r="Y21" s="345">
        <f>IF(Inputs!Y617=0,"",Inputs!Y617)</f>
        <v>8</v>
      </c>
      <c r="Z21" s="345">
        <f>IF(Inputs!Z617=0,"",Inputs!Z617)</f>
        <v>8</v>
      </c>
    </row>
    <row r="22" spans="1:26" ht="15.95" customHeight="1" thickBot="1" x14ac:dyDescent="0.3">
      <c r="A22" s="226" t="s">
        <v>118</v>
      </c>
      <c r="B22" s="216">
        <f>IF(Inputs!B618=0,"",Inputs!B618)</f>
        <v>33</v>
      </c>
      <c r="C22" s="216">
        <f>IF(Inputs!C618=0,"",Inputs!C618)</f>
        <v>33</v>
      </c>
      <c r="D22" s="216">
        <f>IF(Inputs!D618=0,"",Inputs!D618)</f>
        <v>33</v>
      </c>
      <c r="E22" s="216">
        <f>IF(Inputs!E618=0,"",Inputs!E618)</f>
        <v>33</v>
      </c>
      <c r="F22" s="216">
        <f>IF(Inputs!F618=0,"",Inputs!F618)</f>
        <v>33</v>
      </c>
      <c r="G22" s="216">
        <f>IF(Inputs!G618=0,"",Inputs!G618)</f>
        <v>33</v>
      </c>
      <c r="H22" s="216">
        <f>IF(Inputs!H618=0,"",Inputs!H618)</f>
        <v>33</v>
      </c>
      <c r="I22" s="216">
        <f>IF(Inputs!I618=0,"",Inputs!I618)</f>
        <v>33</v>
      </c>
      <c r="J22" s="216">
        <f>IF(Inputs!J618=0,"",Inputs!J618)</f>
        <v>33</v>
      </c>
      <c r="K22" s="216">
        <f>IF(Inputs!K618=0,"",Inputs!K618)</f>
        <v>33</v>
      </c>
      <c r="L22" s="216">
        <f>IF(Inputs!L618=0,"",Inputs!L618)</f>
        <v>33</v>
      </c>
      <c r="M22" s="216">
        <f>IF(Inputs!M618=0,"",Inputs!M618)</f>
        <v>33</v>
      </c>
      <c r="N22" s="216">
        <f>IF(Inputs!N618=0,"",Inputs!N618)</f>
        <v>33</v>
      </c>
      <c r="O22" s="216">
        <f>IF(Inputs!O618=0,"",Inputs!O618)</f>
        <v>33</v>
      </c>
      <c r="P22" s="216">
        <f>IF(Inputs!P618=0,"",Inputs!P618)</f>
        <v>33</v>
      </c>
      <c r="Q22" s="216">
        <f>IF(Inputs!Q618=0,"",Inputs!Q618)</f>
        <v>33</v>
      </c>
      <c r="R22" s="216">
        <f>IF(Inputs!R618=0,"",Inputs!R618)</f>
        <v>33</v>
      </c>
      <c r="S22" s="216">
        <f>IF(Inputs!S618=0,"",Inputs!S618)</f>
        <v>33</v>
      </c>
      <c r="T22" s="216">
        <f>IF(Inputs!T618=0,"",Inputs!T618)</f>
        <v>33</v>
      </c>
      <c r="U22" s="216">
        <f>IF(Inputs!U618=0,"",Inputs!U618)</f>
        <v>33</v>
      </c>
      <c r="V22" s="216">
        <f>IF(Inputs!V618=0,"",Inputs!V618)</f>
        <v>33</v>
      </c>
      <c r="W22" s="216">
        <f>IF(Inputs!W618=0,"",Inputs!W618)</f>
        <v>33</v>
      </c>
      <c r="X22" s="216">
        <f>IF(Inputs!X618=0,"",Inputs!X618)</f>
        <v>33</v>
      </c>
      <c r="Y22" s="216">
        <f>IF(Inputs!Y618=0,"",Inputs!Y618)</f>
        <v>33</v>
      </c>
      <c r="Z22" s="216">
        <f>IF(Inputs!Z618=0,"",Inputs!Z618)</f>
        <v>33</v>
      </c>
    </row>
    <row r="23" spans="1:26" s="341" customFormat="1" ht="15" x14ac:dyDescent="0.25">
      <c r="A23" s="344" t="s">
        <v>69</v>
      </c>
      <c r="B23" s="345" t="str">
        <f>IF(Inputs!B619=0,"",Inputs!B619)</f>
        <v/>
      </c>
      <c r="C23" s="345" t="str">
        <f>IF(Inputs!C619=0,"",Inputs!C619)</f>
        <v/>
      </c>
      <c r="D23" s="345" t="str">
        <f>IF(Inputs!D619=0,"",Inputs!D619)</f>
        <v/>
      </c>
      <c r="E23" s="345">
        <f>IF(Inputs!E619=0,"",Inputs!E619)</f>
        <v>2</v>
      </c>
      <c r="F23" s="345">
        <f>IF(Inputs!F619=0,"",Inputs!F619)</f>
        <v>2</v>
      </c>
      <c r="G23" s="345">
        <f>IF(Inputs!G619=0,"",Inputs!G619)</f>
        <v>2</v>
      </c>
      <c r="H23" s="345">
        <f>IF(Inputs!H619=0,"",Inputs!H619)</f>
        <v>2</v>
      </c>
      <c r="I23" s="345">
        <f>IF(Inputs!I619=0,"",Inputs!I619)</f>
        <v>2</v>
      </c>
      <c r="J23" s="345">
        <f>IF(Inputs!J619=0,"",Inputs!J619)</f>
        <v>2</v>
      </c>
      <c r="K23" s="345">
        <f>IF(Inputs!K619=0,"",Inputs!K619)</f>
        <v>2</v>
      </c>
      <c r="L23" s="345">
        <f>IF(Inputs!L619=0,"",Inputs!L619)</f>
        <v>2</v>
      </c>
      <c r="M23" s="345">
        <f>IF(Inputs!M619=0,"",Inputs!M619)</f>
        <v>2</v>
      </c>
      <c r="N23" s="345">
        <f>IF(Inputs!N619=0,"",Inputs!N619)</f>
        <v>2</v>
      </c>
      <c r="O23" s="345">
        <f>IF(Inputs!O619=0,"",Inputs!O619)</f>
        <v>2</v>
      </c>
      <c r="P23" s="345">
        <f>IF(Inputs!P619=0,"",Inputs!P619)</f>
        <v>2</v>
      </c>
      <c r="Q23" s="345">
        <f>IF(Inputs!Q619=0,"",Inputs!Q619)</f>
        <v>2</v>
      </c>
      <c r="R23" s="345">
        <f>IF(Inputs!R619=0,"",Inputs!R619)</f>
        <v>2</v>
      </c>
      <c r="S23" s="345">
        <f>IF(Inputs!S619=0,"",Inputs!S619)</f>
        <v>2</v>
      </c>
      <c r="T23" s="345">
        <f>IF(Inputs!T619=0,"",Inputs!T619)</f>
        <v>2</v>
      </c>
      <c r="U23" s="345">
        <f>IF(Inputs!U619=0,"",Inputs!U619)</f>
        <v>2</v>
      </c>
      <c r="V23" s="345">
        <f>IF(Inputs!V619=0,"",Inputs!V619)</f>
        <v>2</v>
      </c>
      <c r="W23" s="345">
        <f>IF(Inputs!W619=0,"",Inputs!W619)</f>
        <v>2</v>
      </c>
      <c r="X23" s="345">
        <f>IF(Inputs!X619=0,"",Inputs!X619)</f>
        <v>2</v>
      </c>
      <c r="Y23" s="345">
        <f>IF(Inputs!Y619=0,"",Inputs!Y619)</f>
        <v>2</v>
      </c>
      <c r="Z23" s="345">
        <f>IF(Inputs!Z619=0,"",Inputs!Z619)</f>
        <v>2</v>
      </c>
    </row>
    <row r="24" spans="1:26" ht="15.75" thickBot="1" x14ac:dyDescent="0.3">
      <c r="A24" s="226" t="s">
        <v>109</v>
      </c>
      <c r="B24" s="216">
        <f>IF(Inputs!B620=0,"",Inputs!B620)</f>
        <v>70</v>
      </c>
      <c r="C24" s="216">
        <f>IF(Inputs!C620=0,"",Inputs!C620)</f>
        <v>70</v>
      </c>
      <c r="D24" s="216">
        <f>IF(Inputs!D620=0,"",Inputs!D620)</f>
        <v>70</v>
      </c>
      <c r="E24" s="216">
        <f>IF(Inputs!E620=0,"",Inputs!E620)</f>
        <v>70</v>
      </c>
      <c r="F24" s="216">
        <f>IF(Inputs!F620=0,"",Inputs!F620)</f>
        <v>70</v>
      </c>
      <c r="G24" s="216">
        <f>IF(Inputs!G620=0,"",Inputs!G620)</f>
        <v>70</v>
      </c>
      <c r="H24" s="216">
        <f>IF(Inputs!H620=0,"",Inputs!H620)</f>
        <v>70</v>
      </c>
      <c r="I24" s="216">
        <f>IF(Inputs!I620=0,"",Inputs!I620)</f>
        <v>70</v>
      </c>
      <c r="J24" s="216">
        <f>IF(Inputs!J620=0,"",Inputs!J620)</f>
        <v>70</v>
      </c>
      <c r="K24" s="216">
        <f>IF(Inputs!K620=0,"",Inputs!K620)</f>
        <v>70</v>
      </c>
      <c r="L24" s="216">
        <f>IF(Inputs!L620=0,"",Inputs!L620)</f>
        <v>70</v>
      </c>
      <c r="M24" s="216">
        <f>IF(Inputs!M620=0,"",Inputs!M620)</f>
        <v>70</v>
      </c>
      <c r="N24" s="216">
        <f>IF(Inputs!N620=0,"",Inputs!N620)</f>
        <v>70</v>
      </c>
      <c r="O24" s="216">
        <f>IF(Inputs!O620=0,"",Inputs!O620)</f>
        <v>70</v>
      </c>
      <c r="P24" s="216">
        <f>IF(Inputs!P620=0,"",Inputs!P620)</f>
        <v>70</v>
      </c>
      <c r="Q24" s="216">
        <f>IF(Inputs!Q620=0,"",Inputs!Q620)</f>
        <v>70</v>
      </c>
      <c r="R24" s="216">
        <f>IF(Inputs!R620=0,"",Inputs!R620)</f>
        <v>70</v>
      </c>
      <c r="S24" s="216">
        <f>IF(Inputs!S620=0,"",Inputs!S620)</f>
        <v>70</v>
      </c>
      <c r="T24" s="216">
        <f>IF(Inputs!T620=0,"",Inputs!T620)</f>
        <v>70</v>
      </c>
      <c r="U24" s="216">
        <f>IF(Inputs!U620=0,"",Inputs!U620)</f>
        <v>70</v>
      </c>
      <c r="V24" s="216">
        <f>IF(Inputs!V620=0,"",Inputs!V620)</f>
        <v>70</v>
      </c>
      <c r="W24" s="216">
        <f>IF(Inputs!W620=0,"",Inputs!W620)</f>
        <v>70</v>
      </c>
      <c r="X24" s="216">
        <f>IF(Inputs!X620=0,"",Inputs!X620)</f>
        <v>70</v>
      </c>
      <c r="Y24" s="216">
        <f>IF(Inputs!Y620=0,"",Inputs!Y620)</f>
        <v>70</v>
      </c>
      <c r="Z24" s="216">
        <f>IF(Inputs!Z620=0,"",Inputs!Z620)</f>
        <v>70</v>
      </c>
    </row>
    <row r="25" spans="1:26" s="341" customFormat="1" ht="15" x14ac:dyDescent="0.25">
      <c r="A25" s="344" t="s">
        <v>70</v>
      </c>
      <c r="B25" s="345">
        <f>IF(Inputs!B621=0,"",Inputs!B621)</f>
        <v>4</v>
      </c>
      <c r="C25" s="345">
        <f>IF(Inputs!C621=0,"",Inputs!C621)</f>
        <v>4</v>
      </c>
      <c r="D25" s="345">
        <f>IF(Inputs!D621=0,"",Inputs!D621)</f>
        <v>4</v>
      </c>
      <c r="E25" s="345">
        <f>IF(Inputs!E621=0,"",Inputs!E621)</f>
        <v>4</v>
      </c>
      <c r="F25" s="345">
        <f>IF(Inputs!F621=0,"",Inputs!F621)</f>
        <v>4</v>
      </c>
      <c r="G25" s="345">
        <f>IF(Inputs!G621=0,"",Inputs!G621)</f>
        <v>4</v>
      </c>
      <c r="H25" s="345">
        <f>IF(Inputs!H621=0,"",Inputs!H621)</f>
        <v>4</v>
      </c>
      <c r="I25" s="345">
        <f>IF(Inputs!I621=0,"",Inputs!I621)</f>
        <v>4</v>
      </c>
      <c r="J25" s="345">
        <f>IF(Inputs!J621=0,"",Inputs!J621)</f>
        <v>4</v>
      </c>
      <c r="K25" s="345">
        <f>IF(Inputs!K621=0,"",Inputs!K621)</f>
        <v>4</v>
      </c>
      <c r="L25" s="345">
        <f>IF(Inputs!L621=0,"",Inputs!L621)</f>
        <v>4</v>
      </c>
      <c r="M25" s="345">
        <f>IF(Inputs!M621=0,"",Inputs!M621)</f>
        <v>4</v>
      </c>
      <c r="N25" s="345">
        <f>IF(Inputs!N621=0,"",Inputs!N621)</f>
        <v>4</v>
      </c>
      <c r="O25" s="345">
        <f>IF(Inputs!O621=0,"",Inputs!O621)</f>
        <v>4</v>
      </c>
      <c r="P25" s="345">
        <f>IF(Inputs!P621=0,"",Inputs!P621)</f>
        <v>4</v>
      </c>
      <c r="Q25" s="345">
        <f>IF(Inputs!Q621=0,"",Inputs!Q621)</f>
        <v>4</v>
      </c>
      <c r="R25" s="345">
        <f>IF(Inputs!R621=0,"",Inputs!R621)</f>
        <v>4</v>
      </c>
      <c r="S25" s="345">
        <f>IF(Inputs!S621=0,"",Inputs!S621)</f>
        <v>4</v>
      </c>
      <c r="T25" s="345">
        <f>IF(Inputs!T621=0,"",Inputs!T621)</f>
        <v>4</v>
      </c>
      <c r="U25" s="345">
        <f>IF(Inputs!U621=0,"",Inputs!U621)</f>
        <v>4</v>
      </c>
      <c r="V25" s="345">
        <f>IF(Inputs!V621=0,"",Inputs!V621)</f>
        <v>4</v>
      </c>
      <c r="W25" s="345">
        <f>IF(Inputs!W621=0,"",Inputs!W621)</f>
        <v>4</v>
      </c>
      <c r="X25" s="345">
        <f>IF(Inputs!X621=0,"",Inputs!X621)</f>
        <v>4</v>
      </c>
      <c r="Y25" s="345">
        <f>IF(Inputs!Y621=0,"",Inputs!Y621)</f>
        <v>4</v>
      </c>
      <c r="Z25" s="345">
        <f>IF(Inputs!Z621=0,"",Inputs!Z621)</f>
        <v>4</v>
      </c>
    </row>
    <row r="26" spans="1:26" ht="15.75" thickBot="1" x14ac:dyDescent="0.3">
      <c r="A26" s="226" t="s">
        <v>71</v>
      </c>
      <c r="B26" s="216">
        <f>IF(Inputs!B622=0,"",Inputs!B622)</f>
        <v>10</v>
      </c>
      <c r="C26" s="216">
        <f>IF(Inputs!C622=0,"",Inputs!C622)</f>
        <v>10</v>
      </c>
      <c r="D26" s="216">
        <f>IF(Inputs!D622=0,"",Inputs!D622)</f>
        <v>10</v>
      </c>
      <c r="E26" s="216">
        <f>IF(Inputs!E622=0,"",Inputs!E622)</f>
        <v>10</v>
      </c>
      <c r="F26" s="216">
        <f>IF(Inputs!F622=0,"",Inputs!F622)</f>
        <v>10</v>
      </c>
      <c r="G26" s="216">
        <f>IF(Inputs!G622=0,"",Inputs!G622)</f>
        <v>10</v>
      </c>
      <c r="H26" s="216">
        <f>IF(Inputs!H622=0,"",Inputs!H622)</f>
        <v>10</v>
      </c>
      <c r="I26" s="216">
        <f>IF(Inputs!I622=0,"",Inputs!I622)</f>
        <v>10</v>
      </c>
      <c r="J26" s="216">
        <f>IF(Inputs!J622=0,"",Inputs!J622)</f>
        <v>10</v>
      </c>
      <c r="K26" s="216">
        <f>IF(Inputs!K622=0,"",Inputs!K622)</f>
        <v>10</v>
      </c>
      <c r="L26" s="216">
        <f>IF(Inputs!L622=0,"",Inputs!L622)</f>
        <v>10</v>
      </c>
      <c r="M26" s="216">
        <f>IF(Inputs!M622=0,"",Inputs!M622)</f>
        <v>10</v>
      </c>
      <c r="N26" s="216">
        <f>IF(Inputs!N622=0,"",Inputs!N622)</f>
        <v>10</v>
      </c>
      <c r="O26" s="216">
        <f>IF(Inputs!O622=0,"",Inputs!O622)</f>
        <v>10</v>
      </c>
      <c r="P26" s="216">
        <f>IF(Inputs!P622=0,"",Inputs!P622)</f>
        <v>10</v>
      </c>
      <c r="Q26" s="216">
        <f>IF(Inputs!Q622=0,"",Inputs!Q622)</f>
        <v>10</v>
      </c>
      <c r="R26" s="216">
        <f>IF(Inputs!R622=0,"",Inputs!R622)</f>
        <v>10</v>
      </c>
      <c r="S26" s="216">
        <f>IF(Inputs!S622=0,"",Inputs!S622)</f>
        <v>10</v>
      </c>
      <c r="T26" s="216">
        <f>IF(Inputs!T622=0,"",Inputs!T622)</f>
        <v>10</v>
      </c>
      <c r="U26" s="216">
        <f>IF(Inputs!U622=0,"",Inputs!U622)</f>
        <v>10</v>
      </c>
      <c r="V26" s="216">
        <f>IF(Inputs!V622=0,"",Inputs!V622)</f>
        <v>10</v>
      </c>
      <c r="W26" s="216">
        <f>IF(Inputs!W622=0,"",Inputs!W622)</f>
        <v>10</v>
      </c>
      <c r="X26" s="216">
        <f>IF(Inputs!X622=0,"",Inputs!X622)</f>
        <v>10</v>
      </c>
      <c r="Y26" s="216">
        <f>IF(Inputs!Y622=0,"",Inputs!Y622)</f>
        <v>10</v>
      </c>
      <c r="Z26" s="216">
        <f>IF(Inputs!Z622=0,"",Inputs!Z622)</f>
        <v>10</v>
      </c>
    </row>
    <row r="27" spans="1:26" ht="15" x14ac:dyDescent="0.25">
      <c r="A27" s="225" t="s">
        <v>74</v>
      </c>
      <c r="B27" s="227">
        <f>IF(Inputs!B623=0,"",Inputs!B623)</f>
        <v>15.26</v>
      </c>
      <c r="C27" s="227">
        <f>IF(Inputs!C623=0,"",Inputs!C623)</f>
        <v>15.26</v>
      </c>
      <c r="D27" s="227">
        <f>IF(Inputs!D623=0,"",Inputs!D623)</f>
        <v>15.26</v>
      </c>
      <c r="E27" s="227">
        <f>IF(Inputs!E623=0,"",Inputs!E623)</f>
        <v>15.26</v>
      </c>
      <c r="F27" s="227">
        <f>IF(Inputs!F623=0,"",Inputs!F623)</f>
        <v>15.26</v>
      </c>
      <c r="G27" s="227">
        <f>IF(Inputs!G623=0,"",Inputs!G623)</f>
        <v>15.26</v>
      </c>
      <c r="H27" s="227">
        <f>IF(Inputs!H623=0,"",Inputs!H623)</f>
        <v>15.26</v>
      </c>
      <c r="I27" s="227">
        <f>IF(Inputs!I623=0,"",Inputs!I623)</f>
        <v>15.26</v>
      </c>
      <c r="J27" s="227">
        <f>IF(Inputs!J623=0,"",Inputs!J623)</f>
        <v>15.26</v>
      </c>
      <c r="K27" s="227">
        <f>IF(Inputs!K623=0,"",Inputs!K623)</f>
        <v>15.26</v>
      </c>
      <c r="L27" s="227">
        <f>IF(Inputs!L623=0,"",Inputs!L623)</f>
        <v>15.26</v>
      </c>
      <c r="M27" s="227">
        <f>IF(Inputs!M623=0,"",Inputs!M623)</f>
        <v>15.26</v>
      </c>
      <c r="N27" s="227">
        <f>IF(Inputs!N623=0,"",Inputs!N623)</f>
        <v>15.26</v>
      </c>
      <c r="O27" s="227">
        <f>IF(Inputs!O623=0,"",Inputs!O623)</f>
        <v>15.26</v>
      </c>
      <c r="P27" s="227">
        <f>IF(Inputs!P623=0,"",Inputs!P623)</f>
        <v>15.26</v>
      </c>
      <c r="Q27" s="227">
        <f>IF(Inputs!Q623=0,"",Inputs!Q623)</f>
        <v>15.26</v>
      </c>
      <c r="R27" s="227">
        <f>IF(Inputs!R623=0,"",Inputs!R623)</f>
        <v>15.26</v>
      </c>
      <c r="S27" s="227">
        <f>IF(Inputs!S623=0,"",Inputs!S623)</f>
        <v>15.26</v>
      </c>
      <c r="T27" s="227">
        <f>IF(Inputs!T623=0,"",Inputs!T623)</f>
        <v>15.26</v>
      </c>
      <c r="U27" s="227">
        <f>IF(Inputs!U623=0,"",Inputs!U623)</f>
        <v>15.26</v>
      </c>
      <c r="V27" s="227">
        <f>IF(Inputs!V623=0,"",Inputs!V623)</f>
        <v>15.26</v>
      </c>
      <c r="W27" s="227">
        <f>IF(Inputs!W623=0,"",Inputs!W623)</f>
        <v>15.26</v>
      </c>
      <c r="X27" s="227">
        <f>IF(Inputs!X623=0,"",Inputs!X623)</f>
        <v>15.26</v>
      </c>
      <c r="Y27" s="227">
        <f>IF(Inputs!Y623=0,"",Inputs!Y623)</f>
        <v>15.26</v>
      </c>
      <c r="Z27" s="227">
        <f>IF(Inputs!Z623=0,"",Inputs!Z623)</f>
        <v>15.26</v>
      </c>
    </row>
    <row r="28" spans="1:26" s="341" customFormat="1" ht="15.75" thickBot="1" x14ac:dyDescent="0.3">
      <c r="A28" s="346" t="s">
        <v>75</v>
      </c>
      <c r="B28" s="347">
        <f>IF(Inputs!B624=0,"",Inputs!B624)</f>
        <v>6</v>
      </c>
      <c r="C28" s="347">
        <f>IF(Inputs!C624=0,"",Inputs!C624)</f>
        <v>6</v>
      </c>
      <c r="D28" s="347">
        <f>IF(Inputs!D624=0,"",Inputs!D624)</f>
        <v>6</v>
      </c>
      <c r="E28" s="347">
        <f>IF(Inputs!E624=0,"",Inputs!E624)</f>
        <v>6</v>
      </c>
      <c r="F28" s="347">
        <f>IF(Inputs!F624=0,"",Inputs!F624)</f>
        <v>9</v>
      </c>
      <c r="G28" s="347">
        <f>IF(Inputs!G624=0,"",Inputs!G624)</f>
        <v>9</v>
      </c>
      <c r="H28" s="347">
        <f>IF(Inputs!H624=0,"",Inputs!H624)</f>
        <v>9</v>
      </c>
      <c r="I28" s="347">
        <f>IF(Inputs!I624=0,"",Inputs!I624)</f>
        <v>9</v>
      </c>
      <c r="J28" s="347">
        <f>IF(Inputs!J624=0,"",Inputs!J624)</f>
        <v>9</v>
      </c>
      <c r="K28" s="347">
        <f>IF(Inputs!K624=0,"",Inputs!K624)</f>
        <v>9</v>
      </c>
      <c r="L28" s="347">
        <f>IF(Inputs!L624=0,"",Inputs!L624)</f>
        <v>9</v>
      </c>
      <c r="M28" s="347">
        <f>IF(Inputs!M624=0,"",Inputs!M624)</f>
        <v>9</v>
      </c>
      <c r="N28" s="347">
        <f>IF(Inputs!N624=0,"",Inputs!N624)</f>
        <v>9</v>
      </c>
      <c r="O28" s="347">
        <f>IF(Inputs!O624=0,"",Inputs!O624)</f>
        <v>9</v>
      </c>
      <c r="P28" s="347">
        <f>IF(Inputs!P624=0,"",Inputs!P624)</f>
        <v>9</v>
      </c>
      <c r="Q28" s="347">
        <f>IF(Inputs!Q624=0,"",Inputs!Q624)</f>
        <v>9</v>
      </c>
      <c r="R28" s="347">
        <f>IF(Inputs!R624=0,"",Inputs!R624)</f>
        <v>9</v>
      </c>
      <c r="S28" s="347">
        <f>IF(Inputs!S624=0,"",Inputs!S624)</f>
        <v>9</v>
      </c>
      <c r="T28" s="347">
        <f>IF(Inputs!T624=0,"",Inputs!T624)</f>
        <v>9</v>
      </c>
      <c r="U28" s="347">
        <f>IF(Inputs!U624=0,"",Inputs!U624)</f>
        <v>9</v>
      </c>
      <c r="V28" s="347">
        <f>IF(Inputs!V624=0,"",Inputs!V624)</f>
        <v>9</v>
      </c>
      <c r="W28" s="347">
        <f>IF(Inputs!W624=0,"",Inputs!W624)</f>
        <v>9</v>
      </c>
      <c r="X28" s="347">
        <f>IF(Inputs!X624=0,"",Inputs!X624)</f>
        <v>9</v>
      </c>
      <c r="Y28" s="347">
        <f>IF(Inputs!Y624=0,"",Inputs!Y624)</f>
        <v>9</v>
      </c>
      <c r="Z28" s="347">
        <f>IF(Inputs!Z624=0,"",Inputs!Z624)</f>
        <v>9</v>
      </c>
    </row>
    <row r="29" spans="1:26" ht="15" x14ac:dyDescent="0.25">
      <c r="A29" s="142"/>
      <c r="B29" s="136" t="str">
        <f>IF(Inputs!B625=0,"",Inputs!B625)</f>
        <v/>
      </c>
      <c r="C29" s="136" t="str">
        <f>IF(Inputs!C625=0,"",Inputs!C625)</f>
        <v/>
      </c>
      <c r="D29" s="136" t="str">
        <f>IF(Inputs!D625=0,"",Inputs!D625)</f>
        <v/>
      </c>
      <c r="E29" s="136" t="str">
        <f>IF(Inputs!E625=0,"",Inputs!E625)</f>
        <v/>
      </c>
      <c r="F29" s="136" t="str">
        <f>IF(Inputs!F625=0,"",Inputs!F625)</f>
        <v/>
      </c>
      <c r="G29" s="136" t="str">
        <f>IF(Inputs!G625=0,"",Inputs!G625)</f>
        <v/>
      </c>
      <c r="H29" s="136" t="str">
        <f>IF(Inputs!H625=0,"",Inputs!H625)</f>
        <v/>
      </c>
      <c r="I29" s="136" t="str">
        <f>IF(Inputs!I625=0,"",Inputs!I625)</f>
        <v/>
      </c>
      <c r="J29" s="136" t="str">
        <f>IF(Inputs!J625=0,"",Inputs!J625)</f>
        <v/>
      </c>
      <c r="K29" s="136" t="str">
        <f>IF(Inputs!K625=0,"",Inputs!K625)</f>
        <v/>
      </c>
      <c r="L29" s="136" t="str">
        <f>IF(Inputs!L625=0,"",Inputs!L625)</f>
        <v/>
      </c>
      <c r="M29" s="136" t="str">
        <f>IF(Inputs!M625=0,"",Inputs!M625)</f>
        <v/>
      </c>
      <c r="N29" s="136" t="str">
        <f>IF(Inputs!N625=0,"",Inputs!N625)</f>
        <v/>
      </c>
      <c r="O29" s="136" t="str">
        <f>IF(Inputs!O625=0,"",Inputs!O625)</f>
        <v/>
      </c>
      <c r="P29" s="136" t="str">
        <f>IF(Inputs!P625=0,"",Inputs!P625)</f>
        <v/>
      </c>
      <c r="Q29" s="136" t="str">
        <f>IF(Inputs!Q625=0,"",Inputs!Q625)</f>
        <v/>
      </c>
      <c r="R29" s="136" t="str">
        <f>IF(Inputs!R625=0,"",Inputs!R625)</f>
        <v/>
      </c>
      <c r="S29" s="136" t="str">
        <f>IF(Inputs!S625=0,"",Inputs!S625)</f>
        <v/>
      </c>
      <c r="T29" s="136" t="str">
        <f>IF(Inputs!T625=0,"",Inputs!T625)</f>
        <v/>
      </c>
      <c r="U29" s="136" t="str">
        <f>IF(Inputs!U625=0,"",Inputs!U625)</f>
        <v/>
      </c>
      <c r="V29" s="136" t="str">
        <f>IF(Inputs!V625=0,"",Inputs!V625)</f>
        <v/>
      </c>
      <c r="W29" s="136" t="str">
        <f>IF(Inputs!W625=0,"",Inputs!W625)</f>
        <v/>
      </c>
      <c r="X29" s="136" t="str">
        <f>IF(Inputs!X625=0,"",Inputs!X625)</f>
        <v/>
      </c>
      <c r="Y29" s="136" t="str">
        <f>IF(Inputs!Y625=0,"",Inputs!Y625)</f>
        <v/>
      </c>
      <c r="Z29" s="136" t="str">
        <f>IF(Inputs!Z625=0,"",Inputs!Z625)</f>
        <v/>
      </c>
    </row>
    <row r="30" spans="1:26" ht="15.75" thickBot="1" x14ac:dyDescent="0.3">
      <c r="A30" s="133" t="s">
        <v>1</v>
      </c>
      <c r="B30" s="138" t="str">
        <f>IF(Inputs!B626=0,"",Inputs!B626)</f>
        <v/>
      </c>
      <c r="C30" s="138" t="str">
        <f>IF(Inputs!C626=0,"",Inputs!C626)</f>
        <v/>
      </c>
      <c r="D30" s="138" t="str">
        <f>IF(Inputs!D626=0,"",Inputs!D626)</f>
        <v/>
      </c>
      <c r="E30" s="138" t="str">
        <f>IF(Inputs!E626=0,"",Inputs!E626)</f>
        <v/>
      </c>
      <c r="F30" s="138" t="str">
        <f>IF(Inputs!F626=0,"",Inputs!F626)</f>
        <v/>
      </c>
      <c r="G30" s="138" t="str">
        <f>IF(Inputs!G626=0,"",Inputs!G626)</f>
        <v/>
      </c>
      <c r="H30" s="138" t="str">
        <f>IF(Inputs!H626=0,"",Inputs!H626)</f>
        <v/>
      </c>
      <c r="I30" s="138" t="str">
        <f>IF(Inputs!I626=0,"",Inputs!I626)</f>
        <v/>
      </c>
      <c r="J30" s="138" t="str">
        <f>IF(Inputs!J626=0,"",Inputs!J626)</f>
        <v/>
      </c>
      <c r="K30" s="138" t="str">
        <f>IF(Inputs!K626=0,"",Inputs!K626)</f>
        <v/>
      </c>
      <c r="L30" s="138" t="str">
        <f>IF(Inputs!L626=0,"",Inputs!L626)</f>
        <v/>
      </c>
      <c r="M30" s="138" t="str">
        <f>IF(Inputs!M626=0,"",Inputs!M626)</f>
        <v/>
      </c>
      <c r="N30" s="138" t="str">
        <f>IF(Inputs!N626=0,"",Inputs!N626)</f>
        <v/>
      </c>
      <c r="O30" s="138" t="str">
        <f>IF(Inputs!O626=0,"",Inputs!O626)</f>
        <v/>
      </c>
      <c r="P30" s="138" t="str">
        <f>IF(Inputs!P626=0,"",Inputs!P626)</f>
        <v/>
      </c>
      <c r="Q30" s="138" t="str">
        <f>IF(Inputs!Q626=0,"",Inputs!Q626)</f>
        <v/>
      </c>
      <c r="R30" s="138" t="str">
        <f>IF(Inputs!R626=0,"",Inputs!R626)</f>
        <v/>
      </c>
      <c r="S30" s="138" t="str">
        <f>IF(Inputs!S626=0,"",Inputs!S626)</f>
        <v/>
      </c>
      <c r="T30" s="138" t="str">
        <f>IF(Inputs!T626=0,"",Inputs!T626)</f>
        <v/>
      </c>
      <c r="U30" s="138" t="str">
        <f>IF(Inputs!U626=0,"",Inputs!U626)</f>
        <v/>
      </c>
      <c r="V30" s="138" t="str">
        <f>IF(Inputs!V626=0,"",Inputs!V626)</f>
        <v/>
      </c>
      <c r="W30" s="138" t="str">
        <f>IF(Inputs!W626=0,"",Inputs!W626)</f>
        <v/>
      </c>
      <c r="X30" s="138" t="str">
        <f>IF(Inputs!X626=0,"",Inputs!X626)</f>
        <v/>
      </c>
      <c r="Y30" s="138" t="str">
        <f>IF(Inputs!Y626=0,"",Inputs!Y626)</f>
        <v/>
      </c>
      <c r="Z30" s="138" t="str">
        <f>IF(Inputs!Z626=0,"",Inputs!Z626)</f>
        <v/>
      </c>
    </row>
    <row r="31" spans="1:26" ht="15.75" thickBot="1" x14ac:dyDescent="0.3">
      <c r="A31" s="228" t="s">
        <v>76</v>
      </c>
      <c r="B31" s="229">
        <f>IF(Inputs!B627=0,"",Inputs!B627)</f>
        <v>946</v>
      </c>
      <c r="C31" s="229">
        <f>IF(Inputs!C627=0,"",Inputs!C627)</f>
        <v>946</v>
      </c>
      <c r="D31" s="229">
        <f>IF(Inputs!D627=0,"",Inputs!D627)</f>
        <v>946</v>
      </c>
      <c r="E31" s="229">
        <f>IF(Inputs!E627=0,"",Inputs!E627)</f>
        <v>1135</v>
      </c>
      <c r="F31" s="229">
        <f>IF(Inputs!F627=0,"",Inputs!F627)</f>
        <v>1419</v>
      </c>
      <c r="G31" s="229">
        <f>IF(Inputs!G627=0,"",Inputs!G627)</f>
        <v>1324</v>
      </c>
      <c r="H31" s="229">
        <f>IF(Inputs!H627=0,"",Inputs!H627)</f>
        <v>1892</v>
      </c>
      <c r="I31" s="229">
        <f>IF(Inputs!I627=0,"",Inputs!I627)</f>
        <v>1892</v>
      </c>
      <c r="J31" s="229">
        <f>IF(Inputs!J627=0,"",Inputs!J627)</f>
        <v>1892</v>
      </c>
      <c r="K31" s="229">
        <f>IF(Inputs!K627=0,"",Inputs!K627)</f>
        <v>1892</v>
      </c>
      <c r="L31" s="229">
        <f>IF(Inputs!L627=0,"",Inputs!L627)</f>
        <v>1892</v>
      </c>
      <c r="M31" s="229">
        <f>IF(Inputs!M627=0,"",Inputs!M627)</f>
        <v>1892</v>
      </c>
      <c r="N31" s="229">
        <f>IF(Inputs!N627=0,"",Inputs!N627)</f>
        <v>1892</v>
      </c>
      <c r="O31" s="229">
        <f>IF(Inputs!O627=0,"",Inputs!O627)</f>
        <v>1892</v>
      </c>
      <c r="P31" s="229">
        <f>IF(Inputs!P627=0,"",Inputs!P627)</f>
        <v>1892</v>
      </c>
      <c r="Q31" s="229">
        <f>IF(Inputs!Q627=0,"",Inputs!Q627)</f>
        <v>1892</v>
      </c>
      <c r="R31" s="229">
        <f>IF(Inputs!R627=0,"",Inputs!R627)</f>
        <v>1892</v>
      </c>
      <c r="S31" s="229">
        <f>IF(Inputs!S627=0,"",Inputs!S627)</f>
        <v>1892</v>
      </c>
      <c r="T31" s="229">
        <f>IF(Inputs!T627=0,"",Inputs!T627)</f>
        <v>1892</v>
      </c>
      <c r="U31" s="229">
        <f>IF(Inputs!U627=0,"",Inputs!U627)</f>
        <v>1892</v>
      </c>
      <c r="V31" s="229">
        <f>IF(Inputs!V627=0,"",Inputs!V627)</f>
        <v>1892</v>
      </c>
      <c r="W31" s="229">
        <f>IF(Inputs!W627=0,"",Inputs!W627)</f>
        <v>1892</v>
      </c>
      <c r="X31" s="229">
        <f>IF(Inputs!X627=0,"",Inputs!X627)</f>
        <v>1892</v>
      </c>
      <c r="Y31" s="229">
        <f>IF(Inputs!Y627=0,"",Inputs!Y627)</f>
        <v>1892</v>
      </c>
      <c r="Z31" s="229">
        <f>IF(Inputs!Z627=0,"",Inputs!Z627)</f>
        <v>1892</v>
      </c>
    </row>
    <row r="32" spans="1:26" ht="15.75" thickBot="1" x14ac:dyDescent="0.3">
      <c r="A32" s="230" t="s">
        <v>77</v>
      </c>
      <c r="B32" s="219" t="str">
        <f>IF(Inputs!B628=0,"",Inputs!B628)</f>
        <v/>
      </c>
      <c r="C32" s="219" t="str">
        <f>IF(Inputs!C628=0,"",Inputs!C628)</f>
        <v/>
      </c>
      <c r="D32" s="219" t="str">
        <f>IF(Inputs!D628=0,"",Inputs!D628)</f>
        <v/>
      </c>
      <c r="E32" s="219" t="str">
        <f>IF(Inputs!E628=0,"",Inputs!E628)</f>
        <v/>
      </c>
      <c r="F32" s="219" t="str">
        <f>IF(Inputs!F628=0,"",Inputs!F628)</f>
        <v/>
      </c>
      <c r="G32" s="219" t="str">
        <f>IF(Inputs!G628=0,"",Inputs!G628)</f>
        <v/>
      </c>
      <c r="H32" s="219" t="str">
        <f>IF(Inputs!H628=0,"",Inputs!H628)</f>
        <v/>
      </c>
      <c r="I32" s="219" t="str">
        <f>IF(Inputs!I628=0,"",Inputs!I628)</f>
        <v/>
      </c>
      <c r="J32" s="219" t="str">
        <f>IF(Inputs!J628=0,"",Inputs!J628)</f>
        <v/>
      </c>
      <c r="K32" s="219" t="str">
        <f>IF(Inputs!K628=0,"",Inputs!K628)</f>
        <v/>
      </c>
      <c r="L32" s="219" t="str">
        <f>IF(Inputs!L628=0,"",Inputs!L628)</f>
        <v/>
      </c>
      <c r="M32" s="219" t="str">
        <f>IF(Inputs!M628=0,"",Inputs!M628)</f>
        <v/>
      </c>
      <c r="N32" s="219" t="str">
        <f>IF(Inputs!N628=0,"",Inputs!N628)</f>
        <v/>
      </c>
      <c r="O32" s="219" t="str">
        <f>IF(Inputs!O628=0,"",Inputs!O628)</f>
        <v/>
      </c>
      <c r="P32" s="219" t="str">
        <f>IF(Inputs!P628=0,"",Inputs!P628)</f>
        <v/>
      </c>
      <c r="Q32" s="219" t="str">
        <f>IF(Inputs!Q628=0,"",Inputs!Q628)</f>
        <v/>
      </c>
      <c r="R32" s="219" t="str">
        <f>IF(Inputs!R628=0,"",Inputs!R628)</f>
        <v/>
      </c>
      <c r="S32" s="219" t="str">
        <f>IF(Inputs!S628=0,"",Inputs!S628)</f>
        <v/>
      </c>
      <c r="T32" s="219" t="str">
        <f>IF(Inputs!T628=0,"",Inputs!T628)</f>
        <v/>
      </c>
      <c r="U32" s="219" t="str">
        <f>IF(Inputs!U628=0,"",Inputs!U628)</f>
        <v/>
      </c>
      <c r="V32" s="219" t="str">
        <f>IF(Inputs!V628=0,"",Inputs!V628)</f>
        <v/>
      </c>
      <c r="W32" s="219" t="str">
        <f>IF(Inputs!W628=0,"",Inputs!W628)</f>
        <v/>
      </c>
      <c r="X32" s="219" t="str">
        <f>IF(Inputs!X628=0,"",Inputs!X628)</f>
        <v/>
      </c>
      <c r="Y32" s="219" t="str">
        <f>IF(Inputs!Y628=0,"",Inputs!Y628)</f>
        <v/>
      </c>
      <c r="Z32" s="219" t="str">
        <f>IF(Inputs!Z628=0,"",Inputs!Z628)</f>
        <v/>
      </c>
    </row>
    <row r="33" spans="1:26" ht="15.75" thickBot="1" x14ac:dyDescent="0.3">
      <c r="A33" s="231" t="s">
        <v>78</v>
      </c>
      <c r="B33" s="232">
        <f>IF(Inputs!B629=0,"",Inputs!B629)</f>
        <v>230</v>
      </c>
      <c r="C33" s="232">
        <f>IF(Inputs!C629=0,"",Inputs!C629)</f>
        <v>230</v>
      </c>
      <c r="D33" s="232">
        <f>IF(Inputs!D629=0,"",Inputs!D629)</f>
        <v>230</v>
      </c>
      <c r="E33" s="232">
        <f>IF(Inputs!E629=0,"",Inputs!E629)</f>
        <v>230</v>
      </c>
      <c r="F33" s="232">
        <f>IF(Inputs!F629=0,"",Inputs!F629)</f>
        <v>230</v>
      </c>
      <c r="G33" s="232">
        <f>IF(Inputs!G629=0,"",Inputs!G629)</f>
        <v>230</v>
      </c>
      <c r="H33" s="232">
        <f>IF(Inputs!H629=0,"",Inputs!H629)</f>
        <v>230</v>
      </c>
      <c r="I33" s="232">
        <f>IF(Inputs!I629=0,"",Inputs!I629)</f>
        <v>230</v>
      </c>
      <c r="J33" s="232">
        <f>IF(Inputs!J629=0,"",Inputs!J629)</f>
        <v>230</v>
      </c>
      <c r="K33" s="232">
        <f>IF(Inputs!K629=0,"",Inputs!K629)</f>
        <v>230</v>
      </c>
      <c r="L33" s="232">
        <f>IF(Inputs!L629=0,"",Inputs!L629)</f>
        <v>230</v>
      </c>
      <c r="M33" s="232">
        <f>IF(Inputs!M629=0,"",Inputs!M629)</f>
        <v>230</v>
      </c>
      <c r="N33" s="232">
        <f>IF(Inputs!N629=0,"",Inputs!N629)</f>
        <v>230</v>
      </c>
      <c r="O33" s="232">
        <f>IF(Inputs!O629=0,"",Inputs!O629)</f>
        <v>230</v>
      </c>
      <c r="P33" s="232">
        <f>IF(Inputs!P629=0,"",Inputs!P629)</f>
        <v>230</v>
      </c>
      <c r="Q33" s="232">
        <f>IF(Inputs!Q629=0,"",Inputs!Q629)</f>
        <v>230</v>
      </c>
      <c r="R33" s="232">
        <f>IF(Inputs!R629=0,"",Inputs!R629)</f>
        <v>230</v>
      </c>
      <c r="S33" s="232">
        <f>IF(Inputs!S629=0,"",Inputs!S629)</f>
        <v>230</v>
      </c>
      <c r="T33" s="232">
        <f>IF(Inputs!T629=0,"",Inputs!T629)</f>
        <v>230</v>
      </c>
      <c r="U33" s="232">
        <f>IF(Inputs!U629=0,"",Inputs!U629)</f>
        <v>230</v>
      </c>
      <c r="V33" s="232">
        <f>IF(Inputs!V629=0,"",Inputs!V629)</f>
        <v>230</v>
      </c>
      <c r="W33" s="232">
        <f>IF(Inputs!W629=0,"",Inputs!W629)</f>
        <v>230</v>
      </c>
      <c r="X33" s="232">
        <f>IF(Inputs!X629=0,"",Inputs!X629)</f>
        <v>230</v>
      </c>
      <c r="Y33" s="232">
        <f>IF(Inputs!Y629=0,"",Inputs!Y629)</f>
        <v>230</v>
      </c>
      <c r="Z33" s="232">
        <f>IF(Inputs!Z629=0,"",Inputs!Z629)</f>
        <v>230</v>
      </c>
    </row>
    <row r="34" spans="1:26" ht="15" x14ac:dyDescent="0.25">
      <c r="A34" s="141"/>
      <c r="B34" s="136" t="str">
        <f>IF(Inputs!B630=0,"",Inputs!B630)</f>
        <v/>
      </c>
      <c r="C34" s="136" t="str">
        <f>IF(Inputs!C630=0,"",Inputs!C630)</f>
        <v/>
      </c>
      <c r="D34" s="136" t="str">
        <f>IF(Inputs!D630=0,"",Inputs!D630)</f>
        <v/>
      </c>
      <c r="E34" s="136" t="str">
        <f>IF(Inputs!E630=0,"",Inputs!E630)</f>
        <v/>
      </c>
      <c r="F34" s="136" t="str">
        <f>IF(Inputs!F630=0,"",Inputs!F630)</f>
        <v/>
      </c>
      <c r="G34" s="136" t="str">
        <f>IF(Inputs!G630=0,"",Inputs!G630)</f>
        <v/>
      </c>
      <c r="H34" s="136" t="str">
        <f>IF(Inputs!H630=0,"",Inputs!H630)</f>
        <v/>
      </c>
      <c r="I34" s="136" t="str">
        <f>IF(Inputs!I630=0,"",Inputs!I630)</f>
        <v/>
      </c>
      <c r="J34" s="136" t="str">
        <f>IF(Inputs!J630=0,"",Inputs!J630)</f>
        <v/>
      </c>
      <c r="K34" s="136" t="str">
        <f>IF(Inputs!K630=0,"",Inputs!K630)</f>
        <v/>
      </c>
      <c r="L34" s="136" t="str">
        <f>IF(Inputs!L630=0,"",Inputs!L630)</f>
        <v/>
      </c>
      <c r="M34" s="136" t="str">
        <f>IF(Inputs!M630=0,"",Inputs!M630)</f>
        <v/>
      </c>
      <c r="N34" s="136" t="str">
        <f>IF(Inputs!N630=0,"",Inputs!N630)</f>
        <v/>
      </c>
      <c r="O34" s="136" t="str">
        <f>IF(Inputs!O630=0,"",Inputs!O630)</f>
        <v/>
      </c>
      <c r="P34" s="136" t="str">
        <f>IF(Inputs!P630=0,"",Inputs!P630)</f>
        <v/>
      </c>
      <c r="Q34" s="136" t="str">
        <f>IF(Inputs!Q630=0,"",Inputs!Q630)</f>
        <v/>
      </c>
      <c r="R34" s="136" t="str">
        <f>IF(Inputs!R630=0,"",Inputs!R630)</f>
        <v/>
      </c>
      <c r="S34" s="136" t="str">
        <f>IF(Inputs!S630=0,"",Inputs!S630)</f>
        <v/>
      </c>
      <c r="T34" s="136" t="str">
        <f>IF(Inputs!T630=0,"",Inputs!T630)</f>
        <v/>
      </c>
      <c r="U34" s="136" t="str">
        <f>IF(Inputs!U630=0,"",Inputs!U630)</f>
        <v/>
      </c>
      <c r="V34" s="136" t="str">
        <f>IF(Inputs!V630=0,"",Inputs!V630)</f>
        <v/>
      </c>
      <c r="W34" s="136" t="str">
        <f>IF(Inputs!W630=0,"",Inputs!W630)</f>
        <v/>
      </c>
      <c r="X34" s="136" t="str">
        <f>IF(Inputs!X630=0,"",Inputs!X630)</f>
        <v/>
      </c>
      <c r="Y34" s="136" t="str">
        <f>IF(Inputs!Y630=0,"",Inputs!Y630)</f>
        <v/>
      </c>
      <c r="Z34" s="136" t="str">
        <f>IF(Inputs!Z630=0,"",Inputs!Z630)</f>
        <v/>
      </c>
    </row>
    <row r="35" spans="1:26" ht="15.75" thickBot="1" x14ac:dyDescent="0.3">
      <c r="A35" s="137" t="s">
        <v>0</v>
      </c>
      <c r="B35" s="138" t="str">
        <f>IF(Inputs!B631=0,"",Inputs!B631)</f>
        <v/>
      </c>
      <c r="C35" s="138" t="str">
        <f>IF(Inputs!C631=0,"",Inputs!C631)</f>
        <v/>
      </c>
      <c r="D35" s="138" t="str">
        <f>IF(Inputs!D631=0,"",Inputs!D631)</f>
        <v/>
      </c>
      <c r="E35" s="138" t="str">
        <f>IF(Inputs!E631=0,"",Inputs!E631)</f>
        <v/>
      </c>
      <c r="F35" s="138" t="str">
        <f>IF(Inputs!F631=0,"",Inputs!F631)</f>
        <v/>
      </c>
      <c r="G35" s="138" t="str">
        <f>IF(Inputs!G631=0,"",Inputs!G631)</f>
        <v/>
      </c>
      <c r="H35" s="138" t="str">
        <f>IF(Inputs!H631=0,"",Inputs!H631)</f>
        <v/>
      </c>
      <c r="I35" s="138" t="str">
        <f>IF(Inputs!I631=0,"",Inputs!I631)</f>
        <v/>
      </c>
      <c r="J35" s="138" t="str">
        <f>IF(Inputs!J631=0,"",Inputs!J631)</f>
        <v/>
      </c>
      <c r="K35" s="138" t="str">
        <f>IF(Inputs!K631=0,"",Inputs!K631)</f>
        <v/>
      </c>
      <c r="L35" s="138" t="str">
        <f>IF(Inputs!L631=0,"",Inputs!L631)</f>
        <v/>
      </c>
      <c r="M35" s="138" t="str">
        <f>IF(Inputs!M631=0,"",Inputs!M631)</f>
        <v/>
      </c>
      <c r="N35" s="138" t="str">
        <f>IF(Inputs!N631=0,"",Inputs!N631)</f>
        <v/>
      </c>
      <c r="O35" s="138" t="str">
        <f>IF(Inputs!O631=0,"",Inputs!O631)</f>
        <v/>
      </c>
      <c r="P35" s="138" t="str">
        <f>IF(Inputs!P631=0,"",Inputs!P631)</f>
        <v/>
      </c>
      <c r="Q35" s="138" t="str">
        <f>IF(Inputs!Q631=0,"",Inputs!Q631)</f>
        <v/>
      </c>
      <c r="R35" s="138" t="str">
        <f>IF(Inputs!R631=0,"",Inputs!R631)</f>
        <v/>
      </c>
      <c r="S35" s="138" t="str">
        <f>IF(Inputs!S631=0,"",Inputs!S631)</f>
        <v/>
      </c>
      <c r="T35" s="138" t="str">
        <f>IF(Inputs!T631=0,"",Inputs!T631)</f>
        <v/>
      </c>
      <c r="U35" s="138" t="str">
        <f>IF(Inputs!U631=0,"",Inputs!U631)</f>
        <v/>
      </c>
      <c r="V35" s="138" t="str">
        <f>IF(Inputs!V631=0,"",Inputs!V631)</f>
        <v/>
      </c>
      <c r="W35" s="138" t="str">
        <f>IF(Inputs!W631=0,"",Inputs!W631)</f>
        <v/>
      </c>
      <c r="X35" s="138" t="str">
        <f>IF(Inputs!X631=0,"",Inputs!X631)</f>
        <v/>
      </c>
      <c r="Y35" s="138" t="str">
        <f>IF(Inputs!Y631=0,"",Inputs!Y631)</f>
        <v/>
      </c>
      <c r="Z35" s="138" t="str">
        <f>IF(Inputs!Z631=0,"",Inputs!Z631)</f>
        <v/>
      </c>
    </row>
    <row r="36" spans="1:26" s="210" customFormat="1" ht="15" x14ac:dyDescent="0.25">
      <c r="A36" s="233" t="s">
        <v>79</v>
      </c>
      <c r="B36" s="234">
        <f>IF(Inputs!B632=0,"",Inputs!B632)</f>
        <v>28</v>
      </c>
      <c r="C36" s="234" t="str">
        <f>IF(Inputs!C632=0,"",Inputs!C632)</f>
        <v/>
      </c>
      <c r="D36" s="234" t="str">
        <f>IF(Inputs!D632=0,"",Inputs!D632)</f>
        <v/>
      </c>
      <c r="E36" s="234" t="str">
        <f>IF(Inputs!E632=0,"",Inputs!E632)</f>
        <v/>
      </c>
      <c r="F36" s="234" t="str">
        <f>IF(Inputs!F632=0,"",Inputs!F632)</f>
        <v/>
      </c>
      <c r="G36" s="234" t="str">
        <f>IF(Inputs!G632=0,"",Inputs!G632)</f>
        <v/>
      </c>
      <c r="H36" s="234" t="str">
        <f>IF(Inputs!H632=0,"",Inputs!H632)</f>
        <v/>
      </c>
      <c r="I36" s="234" t="str">
        <f>IF(Inputs!I632=0,"",Inputs!I632)</f>
        <v/>
      </c>
      <c r="J36" s="234" t="str">
        <f>IF(Inputs!J632=0,"",Inputs!J632)</f>
        <v/>
      </c>
      <c r="K36" s="234" t="str">
        <f>IF(Inputs!K632=0,"",Inputs!K632)</f>
        <v/>
      </c>
      <c r="L36" s="234" t="str">
        <f>IF(Inputs!L632=0,"",Inputs!L632)</f>
        <v/>
      </c>
      <c r="M36" s="234" t="str">
        <f>IF(Inputs!M632=0,"",Inputs!M632)</f>
        <v/>
      </c>
      <c r="N36" s="234" t="str">
        <f>IF(Inputs!N632=0,"",Inputs!N632)</f>
        <v/>
      </c>
      <c r="O36" s="234" t="str">
        <f>IF(Inputs!O632=0,"",Inputs!O632)</f>
        <v/>
      </c>
      <c r="P36" s="234" t="str">
        <f>IF(Inputs!P632=0,"",Inputs!P632)</f>
        <v/>
      </c>
      <c r="Q36" s="234" t="str">
        <f>IF(Inputs!Q632=0,"",Inputs!Q632)</f>
        <v/>
      </c>
      <c r="R36" s="234" t="str">
        <f>IF(Inputs!R632=0,"",Inputs!R632)</f>
        <v/>
      </c>
      <c r="S36" s="234" t="str">
        <f>IF(Inputs!S632=0,"",Inputs!S632)</f>
        <v/>
      </c>
      <c r="T36" s="234" t="str">
        <f>IF(Inputs!T632=0,"",Inputs!T632)</f>
        <v/>
      </c>
      <c r="U36" s="234" t="str">
        <f>IF(Inputs!U632=0,"",Inputs!U632)</f>
        <v/>
      </c>
      <c r="V36" s="234" t="str">
        <f>IF(Inputs!V632=0,"",Inputs!V632)</f>
        <v/>
      </c>
      <c r="W36" s="234" t="str">
        <f>IF(Inputs!W632=0,"",Inputs!W632)</f>
        <v/>
      </c>
      <c r="X36" s="234" t="str">
        <f>IF(Inputs!X632=0,"",Inputs!X632)</f>
        <v/>
      </c>
      <c r="Y36" s="234" t="str">
        <f>IF(Inputs!Y632=0,"",Inputs!Y632)</f>
        <v/>
      </c>
      <c r="Z36" s="234" t="str">
        <f>IF(Inputs!Z632=0,"",Inputs!Z632)</f>
        <v/>
      </c>
    </row>
    <row r="37" spans="1:26" s="237" customFormat="1" ht="15.75" thickBot="1" x14ac:dyDescent="0.3">
      <c r="A37" s="235" t="s">
        <v>80</v>
      </c>
      <c r="B37" s="236">
        <f>IF(Inputs!B633=0,"",Inputs!B633)</f>
        <v>17.48</v>
      </c>
      <c r="C37" s="236" t="str">
        <f>IF(Inputs!C633=0,"",Inputs!C633)</f>
        <v/>
      </c>
      <c r="D37" s="236" t="str">
        <f>IF(Inputs!D633=0,"",Inputs!D633)</f>
        <v/>
      </c>
      <c r="E37" s="236" t="str">
        <f>IF(Inputs!E633=0,"",Inputs!E633)</f>
        <v/>
      </c>
      <c r="F37" s="236" t="str">
        <f>IF(Inputs!F633=0,"",Inputs!F633)</f>
        <v/>
      </c>
      <c r="G37" s="236" t="str">
        <f>IF(Inputs!G633=0,"",Inputs!G633)</f>
        <v/>
      </c>
      <c r="H37" s="236" t="str">
        <f>IF(Inputs!H633=0,"",Inputs!H633)</f>
        <v/>
      </c>
      <c r="I37" s="236" t="str">
        <f>IF(Inputs!I633=0,"",Inputs!I633)</f>
        <v/>
      </c>
      <c r="J37" s="236" t="str">
        <f>IF(Inputs!J633=0,"",Inputs!J633)</f>
        <v/>
      </c>
      <c r="K37" s="236" t="str">
        <f>IF(Inputs!K633=0,"",Inputs!K633)</f>
        <v/>
      </c>
      <c r="L37" s="236" t="str">
        <f>IF(Inputs!L633=0,"",Inputs!L633)</f>
        <v/>
      </c>
      <c r="M37" s="236" t="str">
        <f>IF(Inputs!M633=0,"",Inputs!M633)</f>
        <v/>
      </c>
      <c r="N37" s="236" t="str">
        <f>IF(Inputs!N633=0,"",Inputs!N633)</f>
        <v/>
      </c>
      <c r="O37" s="236" t="str">
        <f>IF(Inputs!O633=0,"",Inputs!O633)</f>
        <v/>
      </c>
      <c r="P37" s="236" t="str">
        <f>IF(Inputs!P633=0,"",Inputs!P633)</f>
        <v/>
      </c>
      <c r="Q37" s="236" t="str">
        <f>IF(Inputs!Q633=0,"",Inputs!Q633)</f>
        <v/>
      </c>
      <c r="R37" s="236" t="str">
        <f>IF(Inputs!R633=0,"",Inputs!R633)</f>
        <v/>
      </c>
      <c r="S37" s="236" t="str">
        <f>IF(Inputs!S633=0,"",Inputs!S633)</f>
        <v/>
      </c>
      <c r="T37" s="236" t="str">
        <f>IF(Inputs!T633=0,"",Inputs!T633)</f>
        <v/>
      </c>
      <c r="U37" s="236" t="str">
        <f>IF(Inputs!U633=0,"",Inputs!U633)</f>
        <v/>
      </c>
      <c r="V37" s="236" t="str">
        <f>IF(Inputs!V633=0,"",Inputs!V633)</f>
        <v/>
      </c>
      <c r="W37" s="236" t="str">
        <f>IF(Inputs!W633=0,"",Inputs!W633)</f>
        <v/>
      </c>
      <c r="X37" s="236" t="str">
        <f>IF(Inputs!X633=0,"",Inputs!X633)</f>
        <v/>
      </c>
      <c r="Y37" s="236" t="str">
        <f>IF(Inputs!Y633=0,"",Inputs!Y633)</f>
        <v/>
      </c>
      <c r="Z37" s="236" t="str">
        <f>IF(Inputs!Z633=0,"",Inputs!Z633)</f>
        <v/>
      </c>
    </row>
    <row r="38" spans="1:26" s="210" customFormat="1" ht="15" x14ac:dyDescent="0.25">
      <c r="A38" s="233" t="s">
        <v>81</v>
      </c>
      <c r="B38" s="234">
        <f>IF(Inputs!B634=0,"",Inputs!B634)</f>
        <v>70</v>
      </c>
      <c r="C38" s="234" t="str">
        <f>IF(Inputs!C634=0,"",Inputs!C634)</f>
        <v/>
      </c>
      <c r="D38" s="234" t="str">
        <f>IF(Inputs!D634=0,"",Inputs!D634)</f>
        <v/>
      </c>
      <c r="E38" s="234" t="str">
        <f>IF(Inputs!E634=0,"",Inputs!E634)</f>
        <v/>
      </c>
      <c r="F38" s="234" t="str">
        <f>IF(Inputs!F634=0,"",Inputs!F634)</f>
        <v/>
      </c>
      <c r="G38" s="234" t="str">
        <f>IF(Inputs!G634=0,"",Inputs!G634)</f>
        <v/>
      </c>
      <c r="H38" s="234" t="str">
        <f>IF(Inputs!H634=0,"",Inputs!H634)</f>
        <v/>
      </c>
      <c r="I38" s="234" t="str">
        <f>IF(Inputs!I634=0,"",Inputs!I634)</f>
        <v/>
      </c>
      <c r="J38" s="234" t="str">
        <f>IF(Inputs!J634=0,"",Inputs!J634)</f>
        <v/>
      </c>
      <c r="K38" s="234" t="str">
        <f>IF(Inputs!K634=0,"",Inputs!K634)</f>
        <v/>
      </c>
      <c r="L38" s="234" t="str">
        <f>IF(Inputs!L634=0,"",Inputs!L634)</f>
        <v/>
      </c>
      <c r="M38" s="234" t="str">
        <f>IF(Inputs!M634=0,"",Inputs!M634)</f>
        <v/>
      </c>
      <c r="N38" s="234" t="str">
        <f>IF(Inputs!N634=0,"",Inputs!N634)</f>
        <v/>
      </c>
      <c r="O38" s="234" t="str">
        <f>IF(Inputs!O634=0,"",Inputs!O634)</f>
        <v/>
      </c>
      <c r="P38" s="234" t="str">
        <f>IF(Inputs!P634=0,"",Inputs!P634)</f>
        <v/>
      </c>
      <c r="Q38" s="234" t="str">
        <f>IF(Inputs!Q634=0,"",Inputs!Q634)</f>
        <v/>
      </c>
      <c r="R38" s="234" t="str">
        <f>IF(Inputs!R634=0,"",Inputs!R634)</f>
        <v/>
      </c>
      <c r="S38" s="234" t="str">
        <f>IF(Inputs!S634=0,"",Inputs!S634)</f>
        <v/>
      </c>
      <c r="T38" s="234" t="str">
        <f>IF(Inputs!T634=0,"",Inputs!T634)</f>
        <v/>
      </c>
      <c r="U38" s="234" t="str">
        <f>IF(Inputs!U634=0,"",Inputs!U634)</f>
        <v/>
      </c>
      <c r="V38" s="234" t="str">
        <f>IF(Inputs!V634=0,"",Inputs!V634)</f>
        <v/>
      </c>
      <c r="W38" s="234" t="str">
        <f>IF(Inputs!W634=0,"",Inputs!W634)</f>
        <v/>
      </c>
      <c r="X38" s="234" t="str">
        <f>IF(Inputs!X634=0,"",Inputs!X634)</f>
        <v/>
      </c>
      <c r="Y38" s="234" t="str">
        <f>IF(Inputs!Y634=0,"",Inputs!Y634)</f>
        <v/>
      </c>
      <c r="Z38" s="234" t="str">
        <f>IF(Inputs!Z634=0,"",Inputs!Z634)</f>
        <v/>
      </c>
    </row>
    <row r="39" spans="1:26" ht="15.75" thickBot="1" x14ac:dyDescent="0.3">
      <c r="A39" s="205" t="s">
        <v>82</v>
      </c>
      <c r="B39" s="216">
        <f>IF(Inputs!B635=0,"",Inputs!B635)</f>
        <v>13.4</v>
      </c>
      <c r="C39" s="216" t="str">
        <f>IF(Inputs!C635=0,"",Inputs!C635)</f>
        <v/>
      </c>
      <c r="D39" s="216" t="str">
        <f>IF(Inputs!D635=0,"",Inputs!D635)</f>
        <v/>
      </c>
      <c r="E39" s="216" t="str">
        <f>IF(Inputs!E635=0,"",Inputs!E635)</f>
        <v/>
      </c>
      <c r="F39" s="216" t="str">
        <f>IF(Inputs!F635=0,"",Inputs!F635)</f>
        <v/>
      </c>
      <c r="G39" s="216" t="str">
        <f>IF(Inputs!G635=0,"",Inputs!G635)</f>
        <v/>
      </c>
      <c r="H39" s="216" t="str">
        <f>IF(Inputs!H635=0,"",Inputs!H635)</f>
        <v/>
      </c>
      <c r="I39" s="216" t="str">
        <f>IF(Inputs!I635=0,"",Inputs!I635)</f>
        <v/>
      </c>
      <c r="J39" s="216" t="str">
        <f>IF(Inputs!J635=0,"",Inputs!J635)</f>
        <v/>
      </c>
      <c r="K39" s="216" t="str">
        <f>IF(Inputs!K635=0,"",Inputs!K635)</f>
        <v/>
      </c>
      <c r="L39" s="216" t="str">
        <f>IF(Inputs!L635=0,"",Inputs!L635)</f>
        <v/>
      </c>
      <c r="M39" s="216" t="str">
        <f>IF(Inputs!M635=0,"",Inputs!M635)</f>
        <v/>
      </c>
      <c r="N39" s="216" t="str">
        <f>IF(Inputs!N635=0,"",Inputs!N635)</f>
        <v/>
      </c>
      <c r="O39" s="216" t="str">
        <f>IF(Inputs!O635=0,"",Inputs!O635)</f>
        <v/>
      </c>
      <c r="P39" s="216" t="str">
        <f>IF(Inputs!P635=0,"",Inputs!P635)</f>
        <v/>
      </c>
      <c r="Q39" s="216" t="str">
        <f>IF(Inputs!Q635=0,"",Inputs!Q635)</f>
        <v/>
      </c>
      <c r="R39" s="216" t="str">
        <f>IF(Inputs!R635=0,"",Inputs!R635)</f>
        <v/>
      </c>
      <c r="S39" s="216" t="str">
        <f>IF(Inputs!S635=0,"",Inputs!S635)</f>
        <v/>
      </c>
      <c r="T39" s="216" t="str">
        <f>IF(Inputs!T635=0,"",Inputs!T635)</f>
        <v/>
      </c>
      <c r="U39" s="216" t="str">
        <f>IF(Inputs!U635=0,"",Inputs!U635)</f>
        <v/>
      </c>
      <c r="V39" s="216" t="str">
        <f>IF(Inputs!V635=0,"",Inputs!V635)</f>
        <v/>
      </c>
      <c r="W39" s="216" t="str">
        <f>IF(Inputs!W635=0,"",Inputs!W635)</f>
        <v/>
      </c>
      <c r="X39" s="216" t="str">
        <f>IF(Inputs!X635=0,"",Inputs!X635)</f>
        <v/>
      </c>
      <c r="Y39" s="216" t="str">
        <f>IF(Inputs!Y635=0,"",Inputs!Y635)</f>
        <v/>
      </c>
      <c r="Z39" s="216" t="str">
        <f>IF(Inputs!Z635=0,"",Inputs!Z635)</f>
        <v/>
      </c>
    </row>
    <row r="40" spans="1:26" s="210" customFormat="1" ht="15" x14ac:dyDescent="0.25">
      <c r="A40" s="233" t="s">
        <v>66</v>
      </c>
      <c r="B40" s="234">
        <f>IF(Inputs!B636=0,"",Inputs!B636)</f>
        <v>5808</v>
      </c>
      <c r="C40" s="234" t="str">
        <f>IF(Inputs!C636=0,"",Inputs!C636)</f>
        <v/>
      </c>
      <c r="D40" s="234" t="str">
        <f>IF(Inputs!D636=0,"",Inputs!D636)</f>
        <v/>
      </c>
      <c r="E40" s="234" t="str">
        <f>IF(Inputs!E636=0,"",Inputs!E636)</f>
        <v/>
      </c>
      <c r="F40" s="234" t="str">
        <f>IF(Inputs!F636=0,"",Inputs!F636)</f>
        <v/>
      </c>
      <c r="G40" s="234" t="str">
        <f>IF(Inputs!G636=0,"",Inputs!G636)</f>
        <v/>
      </c>
      <c r="H40" s="234" t="str">
        <f>IF(Inputs!H636=0,"",Inputs!H636)</f>
        <v/>
      </c>
      <c r="I40" s="234" t="str">
        <f>IF(Inputs!I636=0,"",Inputs!I636)</f>
        <v/>
      </c>
      <c r="J40" s="234" t="str">
        <f>IF(Inputs!J636=0,"",Inputs!J636)</f>
        <v/>
      </c>
      <c r="K40" s="234" t="str">
        <f>IF(Inputs!K636=0,"",Inputs!K636)</f>
        <v/>
      </c>
      <c r="L40" s="234" t="str">
        <f>IF(Inputs!L636=0,"",Inputs!L636)</f>
        <v/>
      </c>
      <c r="M40" s="234" t="str">
        <f>IF(Inputs!M636=0,"",Inputs!M636)</f>
        <v/>
      </c>
      <c r="N40" s="234" t="str">
        <f>IF(Inputs!N636=0,"",Inputs!N636)</f>
        <v/>
      </c>
      <c r="O40" s="234" t="str">
        <f>IF(Inputs!O636=0,"",Inputs!O636)</f>
        <v/>
      </c>
      <c r="P40" s="234" t="str">
        <f>IF(Inputs!P636=0,"",Inputs!P636)</f>
        <v/>
      </c>
      <c r="Q40" s="234" t="str">
        <f>IF(Inputs!Q636=0,"",Inputs!Q636)</f>
        <v/>
      </c>
      <c r="R40" s="234" t="str">
        <f>IF(Inputs!R636=0,"",Inputs!R636)</f>
        <v/>
      </c>
      <c r="S40" s="234" t="str">
        <f>IF(Inputs!S636=0,"",Inputs!S636)</f>
        <v/>
      </c>
      <c r="T40" s="234" t="str">
        <f>IF(Inputs!T636=0,"",Inputs!T636)</f>
        <v/>
      </c>
      <c r="U40" s="234" t="str">
        <f>IF(Inputs!U636=0,"",Inputs!U636)</f>
        <v/>
      </c>
      <c r="V40" s="234" t="str">
        <f>IF(Inputs!V636=0,"",Inputs!V636)</f>
        <v/>
      </c>
      <c r="W40" s="234" t="str">
        <f>IF(Inputs!W636=0,"",Inputs!W636)</f>
        <v/>
      </c>
      <c r="X40" s="234" t="str">
        <f>IF(Inputs!X636=0,"",Inputs!X636)</f>
        <v/>
      </c>
      <c r="Y40" s="234" t="str">
        <f>IF(Inputs!Y636=0,"",Inputs!Y636)</f>
        <v/>
      </c>
      <c r="Z40" s="234" t="str">
        <f>IF(Inputs!Z636=0,"",Inputs!Z636)</f>
        <v/>
      </c>
    </row>
    <row r="41" spans="1:26" ht="15.75" thickBot="1" x14ac:dyDescent="0.3">
      <c r="A41" s="205" t="s">
        <v>67</v>
      </c>
      <c r="B41" s="216">
        <f>IF(Inputs!B637=0,"",Inputs!B637)</f>
        <v>2.4E-2</v>
      </c>
      <c r="C41" s="216" t="str">
        <f>IF(Inputs!C637=0,"",Inputs!C637)</f>
        <v/>
      </c>
      <c r="D41" s="216" t="str">
        <f>IF(Inputs!D637=0,"",Inputs!D637)</f>
        <v/>
      </c>
      <c r="E41" s="216" t="str">
        <f>IF(Inputs!E637=0,"",Inputs!E637)</f>
        <v/>
      </c>
      <c r="F41" s="216" t="str">
        <f>IF(Inputs!F637=0,"",Inputs!F637)</f>
        <v/>
      </c>
      <c r="G41" s="216" t="str">
        <f>IF(Inputs!G637=0,"",Inputs!G637)</f>
        <v/>
      </c>
      <c r="H41" s="216" t="str">
        <f>IF(Inputs!H637=0,"",Inputs!H637)</f>
        <v/>
      </c>
      <c r="I41" s="216" t="str">
        <f>IF(Inputs!I637=0,"",Inputs!I637)</f>
        <v/>
      </c>
      <c r="J41" s="216" t="str">
        <f>IF(Inputs!J637=0,"",Inputs!J637)</f>
        <v/>
      </c>
      <c r="K41" s="216" t="str">
        <f>IF(Inputs!K637=0,"",Inputs!K637)</f>
        <v/>
      </c>
      <c r="L41" s="216" t="str">
        <f>IF(Inputs!L637=0,"",Inputs!L637)</f>
        <v/>
      </c>
      <c r="M41" s="216" t="str">
        <f>IF(Inputs!M637=0,"",Inputs!M637)</f>
        <v/>
      </c>
      <c r="N41" s="216" t="str">
        <f>IF(Inputs!N637=0,"",Inputs!N637)</f>
        <v/>
      </c>
      <c r="O41" s="216" t="str">
        <f>IF(Inputs!O637=0,"",Inputs!O637)</f>
        <v/>
      </c>
      <c r="P41" s="216" t="str">
        <f>IF(Inputs!P637=0,"",Inputs!P637)</f>
        <v/>
      </c>
      <c r="Q41" s="216" t="str">
        <f>IF(Inputs!Q637=0,"",Inputs!Q637)</f>
        <v/>
      </c>
      <c r="R41" s="216" t="str">
        <f>IF(Inputs!R637=0,"",Inputs!R637)</f>
        <v/>
      </c>
      <c r="S41" s="216" t="str">
        <f>IF(Inputs!S637=0,"",Inputs!S637)</f>
        <v/>
      </c>
      <c r="T41" s="216" t="str">
        <f>IF(Inputs!T637=0,"",Inputs!T637)</f>
        <v/>
      </c>
      <c r="U41" s="216" t="str">
        <f>IF(Inputs!U637=0,"",Inputs!U637)</f>
        <v/>
      </c>
      <c r="V41" s="216" t="str">
        <f>IF(Inputs!V637=0,"",Inputs!V637)</f>
        <v/>
      </c>
      <c r="W41" s="216" t="str">
        <f>IF(Inputs!W637=0,"",Inputs!W637)</f>
        <v/>
      </c>
      <c r="X41" s="216" t="str">
        <f>IF(Inputs!X637=0,"",Inputs!X637)</f>
        <v/>
      </c>
      <c r="Y41" s="216" t="str">
        <f>IF(Inputs!Y637=0,"",Inputs!Y637)</f>
        <v/>
      </c>
      <c r="Z41" s="216" t="str">
        <f>IF(Inputs!Z637=0,"",Inputs!Z637)</f>
        <v/>
      </c>
    </row>
    <row r="42" spans="1:26" s="210" customFormat="1" ht="15" x14ac:dyDescent="0.25">
      <c r="A42" s="233" t="s">
        <v>83</v>
      </c>
      <c r="B42" s="234">
        <f>IF(Inputs!B638=0,"",Inputs!B638)</f>
        <v>42</v>
      </c>
      <c r="C42" s="234" t="str">
        <f>IF(Inputs!C638=0,"",Inputs!C638)</f>
        <v/>
      </c>
      <c r="D42" s="234" t="str">
        <f>IF(Inputs!D638=0,"",Inputs!D638)</f>
        <v/>
      </c>
      <c r="E42" s="234" t="str">
        <f>IF(Inputs!E638=0,"",Inputs!E638)</f>
        <v/>
      </c>
      <c r="F42" s="234" t="str">
        <f>IF(Inputs!F638=0,"",Inputs!F638)</f>
        <v/>
      </c>
      <c r="G42" s="234" t="str">
        <f>IF(Inputs!G638=0,"",Inputs!G638)</f>
        <v/>
      </c>
      <c r="H42" s="234" t="str">
        <f>IF(Inputs!H638=0,"",Inputs!H638)</f>
        <v/>
      </c>
      <c r="I42" s="234" t="str">
        <f>IF(Inputs!I638=0,"",Inputs!I638)</f>
        <v/>
      </c>
      <c r="J42" s="234" t="str">
        <f>IF(Inputs!J638=0,"",Inputs!J638)</f>
        <v/>
      </c>
      <c r="K42" s="234" t="str">
        <f>IF(Inputs!K638=0,"",Inputs!K638)</f>
        <v/>
      </c>
      <c r="L42" s="234" t="str">
        <f>IF(Inputs!L638=0,"",Inputs!L638)</f>
        <v/>
      </c>
      <c r="M42" s="234" t="str">
        <f>IF(Inputs!M638=0,"",Inputs!M638)</f>
        <v/>
      </c>
      <c r="N42" s="234" t="str">
        <f>IF(Inputs!N638=0,"",Inputs!N638)</f>
        <v/>
      </c>
      <c r="O42" s="234" t="str">
        <f>IF(Inputs!O638=0,"",Inputs!O638)</f>
        <v/>
      </c>
      <c r="P42" s="234" t="str">
        <f>IF(Inputs!P638=0,"",Inputs!P638)</f>
        <v/>
      </c>
      <c r="Q42" s="234" t="str">
        <f>IF(Inputs!Q638=0,"",Inputs!Q638)</f>
        <v/>
      </c>
      <c r="R42" s="234" t="str">
        <f>IF(Inputs!R638=0,"",Inputs!R638)</f>
        <v/>
      </c>
      <c r="S42" s="234" t="str">
        <f>IF(Inputs!S638=0,"",Inputs!S638)</f>
        <v/>
      </c>
      <c r="T42" s="234" t="str">
        <f>IF(Inputs!T638=0,"",Inputs!T638)</f>
        <v/>
      </c>
      <c r="U42" s="234" t="str">
        <f>IF(Inputs!U638=0,"",Inputs!U638)</f>
        <v/>
      </c>
      <c r="V42" s="234" t="str">
        <f>IF(Inputs!V638=0,"",Inputs!V638)</f>
        <v/>
      </c>
      <c r="W42" s="234" t="str">
        <f>IF(Inputs!W638=0,"",Inputs!W638)</f>
        <v/>
      </c>
      <c r="X42" s="234" t="str">
        <f>IF(Inputs!X638=0,"",Inputs!X638)</f>
        <v/>
      </c>
      <c r="Y42" s="234" t="str">
        <f>IF(Inputs!Y638=0,"",Inputs!Y638)</f>
        <v/>
      </c>
      <c r="Z42" s="234" t="str">
        <f>IF(Inputs!Z638=0,"",Inputs!Z638)</f>
        <v/>
      </c>
    </row>
    <row r="43" spans="1:26" ht="15.75" thickBot="1" x14ac:dyDescent="0.3">
      <c r="A43" s="228" t="s">
        <v>84</v>
      </c>
      <c r="B43" s="216">
        <f>IF(Inputs!B639=0,"",Inputs!B639)</f>
        <v>20</v>
      </c>
      <c r="C43" s="216" t="str">
        <f>IF(Inputs!C639=0,"",Inputs!C639)</f>
        <v/>
      </c>
      <c r="D43" s="216" t="str">
        <f>IF(Inputs!D639=0,"",Inputs!D639)</f>
        <v/>
      </c>
      <c r="E43" s="216" t="str">
        <f>IF(Inputs!E639=0,"",Inputs!E639)</f>
        <v/>
      </c>
      <c r="F43" s="216" t="str">
        <f>IF(Inputs!F639=0,"",Inputs!F639)</f>
        <v/>
      </c>
      <c r="G43" s="216" t="str">
        <f>IF(Inputs!G639=0,"",Inputs!G639)</f>
        <v/>
      </c>
      <c r="H43" s="216" t="str">
        <f>IF(Inputs!H639=0,"",Inputs!H639)</f>
        <v/>
      </c>
      <c r="I43" s="216" t="str">
        <f>IF(Inputs!I639=0,"",Inputs!I639)</f>
        <v/>
      </c>
      <c r="J43" s="216" t="str">
        <f>IF(Inputs!J639=0,"",Inputs!J639)</f>
        <v/>
      </c>
      <c r="K43" s="216" t="str">
        <f>IF(Inputs!K639=0,"",Inputs!K639)</f>
        <v/>
      </c>
      <c r="L43" s="216" t="str">
        <f>IF(Inputs!L639=0,"",Inputs!L639)</f>
        <v/>
      </c>
      <c r="M43" s="216" t="str">
        <f>IF(Inputs!M639=0,"",Inputs!M639)</f>
        <v/>
      </c>
      <c r="N43" s="216" t="str">
        <f>IF(Inputs!N639=0,"",Inputs!N639)</f>
        <v/>
      </c>
      <c r="O43" s="216" t="str">
        <f>IF(Inputs!O639=0,"",Inputs!O639)</f>
        <v/>
      </c>
      <c r="P43" s="216" t="str">
        <f>IF(Inputs!P639=0,"",Inputs!P639)</f>
        <v/>
      </c>
      <c r="Q43" s="216" t="str">
        <f>IF(Inputs!Q639=0,"",Inputs!Q639)</f>
        <v/>
      </c>
      <c r="R43" s="216" t="str">
        <f>IF(Inputs!R639=0,"",Inputs!R639)</f>
        <v/>
      </c>
      <c r="S43" s="216" t="str">
        <f>IF(Inputs!S639=0,"",Inputs!S639)</f>
        <v/>
      </c>
      <c r="T43" s="216" t="str">
        <f>IF(Inputs!T639=0,"",Inputs!T639)</f>
        <v/>
      </c>
      <c r="U43" s="216" t="str">
        <f>IF(Inputs!U639=0,"",Inputs!U639)</f>
        <v/>
      </c>
      <c r="V43" s="216" t="str">
        <f>IF(Inputs!V639=0,"",Inputs!V639)</f>
        <v/>
      </c>
      <c r="W43" s="216" t="str">
        <f>IF(Inputs!W639=0,"",Inputs!W639)</f>
        <v/>
      </c>
      <c r="X43" s="216" t="str">
        <f>IF(Inputs!X639=0,"",Inputs!X639)</f>
        <v/>
      </c>
      <c r="Y43" s="216" t="str">
        <f>IF(Inputs!Y639=0,"",Inputs!Y639)</f>
        <v/>
      </c>
      <c r="Z43" s="216" t="str">
        <f>IF(Inputs!Z639=0,"",Inputs!Z639)</f>
        <v/>
      </c>
    </row>
    <row r="44" spans="1:26" s="210" customFormat="1" ht="15" x14ac:dyDescent="0.25">
      <c r="A44" s="233" t="s">
        <v>85</v>
      </c>
      <c r="B44" s="234">
        <f>IF(Inputs!B640=0,"",Inputs!B640)</f>
        <v>581</v>
      </c>
      <c r="C44" s="234" t="str">
        <f>IF(Inputs!C640=0,"",Inputs!C640)</f>
        <v/>
      </c>
      <c r="D44" s="234" t="str">
        <f>IF(Inputs!D640=0,"",Inputs!D640)</f>
        <v/>
      </c>
      <c r="E44" s="234" t="str">
        <f>IF(Inputs!E640=0,"",Inputs!E640)</f>
        <v/>
      </c>
      <c r="F44" s="234" t="str">
        <f>IF(Inputs!F640=0,"",Inputs!F640)</f>
        <v/>
      </c>
      <c r="G44" s="234" t="str">
        <f>IF(Inputs!G640=0,"",Inputs!G640)</f>
        <v/>
      </c>
      <c r="H44" s="234" t="str">
        <f>IF(Inputs!H640=0,"",Inputs!H640)</f>
        <v/>
      </c>
      <c r="I44" s="234" t="str">
        <f>IF(Inputs!I640=0,"",Inputs!I640)</f>
        <v/>
      </c>
      <c r="J44" s="234" t="str">
        <f>IF(Inputs!J640=0,"",Inputs!J640)</f>
        <v/>
      </c>
      <c r="K44" s="234" t="str">
        <f>IF(Inputs!K640=0,"",Inputs!K640)</f>
        <v/>
      </c>
      <c r="L44" s="234" t="str">
        <f>IF(Inputs!L640=0,"",Inputs!L640)</f>
        <v/>
      </c>
      <c r="M44" s="234" t="str">
        <f>IF(Inputs!M640=0,"",Inputs!M640)</f>
        <v/>
      </c>
      <c r="N44" s="234" t="str">
        <f>IF(Inputs!N640=0,"",Inputs!N640)</f>
        <v/>
      </c>
      <c r="O44" s="234" t="str">
        <f>IF(Inputs!O640=0,"",Inputs!O640)</f>
        <v/>
      </c>
      <c r="P44" s="234" t="str">
        <f>IF(Inputs!P640=0,"",Inputs!P640)</f>
        <v/>
      </c>
      <c r="Q44" s="234" t="str">
        <f>IF(Inputs!Q640=0,"",Inputs!Q640)</f>
        <v/>
      </c>
      <c r="R44" s="234" t="str">
        <f>IF(Inputs!R640=0,"",Inputs!R640)</f>
        <v/>
      </c>
      <c r="S44" s="234" t="str">
        <f>IF(Inputs!S640=0,"",Inputs!S640)</f>
        <v/>
      </c>
      <c r="T44" s="234" t="str">
        <f>IF(Inputs!T640=0,"",Inputs!T640)</f>
        <v/>
      </c>
      <c r="U44" s="234" t="str">
        <f>IF(Inputs!U640=0,"",Inputs!U640)</f>
        <v/>
      </c>
      <c r="V44" s="234" t="str">
        <f>IF(Inputs!V640=0,"",Inputs!V640)</f>
        <v/>
      </c>
      <c r="W44" s="234" t="str">
        <f>IF(Inputs!W640=0,"",Inputs!W640)</f>
        <v/>
      </c>
      <c r="X44" s="234" t="str">
        <f>IF(Inputs!X640=0,"",Inputs!X640)</f>
        <v/>
      </c>
      <c r="Y44" s="234" t="str">
        <f>IF(Inputs!Y640=0,"",Inputs!Y640)</f>
        <v/>
      </c>
      <c r="Z44" s="234" t="str">
        <f>IF(Inputs!Z640=0,"",Inputs!Z640)</f>
        <v/>
      </c>
    </row>
    <row r="45" spans="1:26" ht="15.75" thickBot="1" x14ac:dyDescent="0.3">
      <c r="A45" s="205" t="s">
        <v>86</v>
      </c>
      <c r="B45" s="216">
        <f>IF(Inputs!B641=0,"",Inputs!B641)</f>
        <v>3.82</v>
      </c>
      <c r="C45" s="216" t="str">
        <f>IF(Inputs!C641=0,"",Inputs!C641)</f>
        <v/>
      </c>
      <c r="D45" s="216" t="str">
        <f>IF(Inputs!D641=0,"",Inputs!D641)</f>
        <v/>
      </c>
      <c r="E45" s="216" t="str">
        <f>IF(Inputs!E641=0,"",Inputs!E641)</f>
        <v/>
      </c>
      <c r="F45" s="216" t="str">
        <f>IF(Inputs!F641=0,"",Inputs!F641)</f>
        <v/>
      </c>
      <c r="G45" s="216" t="str">
        <f>IF(Inputs!G641=0,"",Inputs!G641)</f>
        <v/>
      </c>
      <c r="H45" s="216" t="str">
        <f>IF(Inputs!H641=0,"",Inputs!H641)</f>
        <v/>
      </c>
      <c r="I45" s="216" t="str">
        <f>IF(Inputs!I641=0,"",Inputs!I641)</f>
        <v/>
      </c>
      <c r="J45" s="216" t="str">
        <f>IF(Inputs!J641=0,"",Inputs!J641)</f>
        <v/>
      </c>
      <c r="K45" s="216" t="str">
        <f>IF(Inputs!K641=0,"",Inputs!K641)</f>
        <v/>
      </c>
      <c r="L45" s="216" t="str">
        <f>IF(Inputs!L641=0,"",Inputs!L641)</f>
        <v/>
      </c>
      <c r="M45" s="216" t="str">
        <f>IF(Inputs!M641=0,"",Inputs!M641)</f>
        <v/>
      </c>
      <c r="N45" s="216" t="str">
        <f>IF(Inputs!N641=0,"",Inputs!N641)</f>
        <v/>
      </c>
      <c r="O45" s="216" t="str">
        <f>IF(Inputs!O641=0,"",Inputs!O641)</f>
        <v/>
      </c>
      <c r="P45" s="216" t="str">
        <f>IF(Inputs!P641=0,"",Inputs!P641)</f>
        <v/>
      </c>
      <c r="Q45" s="216" t="str">
        <f>IF(Inputs!Q641=0,"",Inputs!Q641)</f>
        <v/>
      </c>
      <c r="R45" s="216" t="str">
        <f>IF(Inputs!R641=0,"",Inputs!R641)</f>
        <v/>
      </c>
      <c r="S45" s="216" t="str">
        <f>IF(Inputs!S641=0,"",Inputs!S641)</f>
        <v/>
      </c>
      <c r="T45" s="216" t="str">
        <f>IF(Inputs!T641=0,"",Inputs!T641)</f>
        <v/>
      </c>
      <c r="U45" s="216" t="str">
        <f>IF(Inputs!U641=0,"",Inputs!U641)</f>
        <v/>
      </c>
      <c r="V45" s="216" t="str">
        <f>IF(Inputs!V641=0,"",Inputs!V641)</f>
        <v/>
      </c>
      <c r="W45" s="216" t="str">
        <f>IF(Inputs!W641=0,"",Inputs!W641)</f>
        <v/>
      </c>
      <c r="X45" s="216" t="str">
        <f>IF(Inputs!X641=0,"",Inputs!X641)</f>
        <v/>
      </c>
      <c r="Y45" s="216" t="str">
        <f>IF(Inputs!Y641=0,"",Inputs!Y641)</f>
        <v/>
      </c>
      <c r="Z45" s="216" t="str">
        <f>IF(Inputs!Z641=0,"",Inputs!Z641)</f>
        <v/>
      </c>
    </row>
    <row r="46" spans="1:26" s="210" customFormat="1" ht="15" x14ac:dyDescent="0.25">
      <c r="A46" s="233" t="s">
        <v>87</v>
      </c>
      <c r="B46" s="234">
        <f>IF(Inputs!B642=0,"",Inputs!B642)</f>
        <v>1743</v>
      </c>
      <c r="C46" s="234">
        <f>IF(Inputs!C642=0,"",Inputs!C642)</f>
        <v>87</v>
      </c>
      <c r="D46" s="234" t="str">
        <f>IF(Inputs!D642=0,"",Inputs!D642)</f>
        <v/>
      </c>
      <c r="E46" s="234" t="str">
        <f>IF(Inputs!E642=0,"",Inputs!E642)</f>
        <v/>
      </c>
      <c r="F46" s="234" t="str">
        <f>IF(Inputs!F642=0,"",Inputs!F642)</f>
        <v/>
      </c>
      <c r="G46" s="234" t="str">
        <f>IF(Inputs!G642=0,"",Inputs!G642)</f>
        <v/>
      </c>
      <c r="H46" s="234" t="str">
        <f>IF(Inputs!H642=0,"",Inputs!H642)</f>
        <v/>
      </c>
      <c r="I46" s="234" t="str">
        <f>IF(Inputs!I642=0,"",Inputs!I642)</f>
        <v/>
      </c>
      <c r="J46" s="234" t="str">
        <f>IF(Inputs!J642=0,"",Inputs!J642)</f>
        <v/>
      </c>
      <c r="K46" s="234" t="str">
        <f>IF(Inputs!K642=0,"",Inputs!K642)</f>
        <v/>
      </c>
      <c r="L46" s="234" t="str">
        <f>IF(Inputs!L642=0,"",Inputs!L642)</f>
        <v/>
      </c>
      <c r="M46" s="234" t="str">
        <f>IF(Inputs!M642=0,"",Inputs!M642)</f>
        <v/>
      </c>
      <c r="N46" s="234" t="str">
        <f>IF(Inputs!N642=0,"",Inputs!N642)</f>
        <v/>
      </c>
      <c r="O46" s="234" t="str">
        <f>IF(Inputs!O642=0,"",Inputs!O642)</f>
        <v/>
      </c>
      <c r="P46" s="234" t="str">
        <f>IF(Inputs!P642=0,"",Inputs!P642)</f>
        <v/>
      </c>
      <c r="Q46" s="234" t="str">
        <f>IF(Inputs!Q642=0,"",Inputs!Q642)</f>
        <v/>
      </c>
      <c r="R46" s="234" t="str">
        <f>IF(Inputs!R642=0,"",Inputs!R642)</f>
        <v/>
      </c>
      <c r="S46" s="234" t="str">
        <f>IF(Inputs!S642=0,"",Inputs!S642)</f>
        <v/>
      </c>
      <c r="T46" s="234" t="str">
        <f>IF(Inputs!T642=0,"",Inputs!T642)</f>
        <v/>
      </c>
      <c r="U46" s="234" t="str">
        <f>IF(Inputs!U642=0,"",Inputs!U642)</f>
        <v/>
      </c>
      <c r="V46" s="234" t="str">
        <f>IF(Inputs!V642=0,"",Inputs!V642)</f>
        <v/>
      </c>
      <c r="W46" s="234" t="str">
        <f>IF(Inputs!W642=0,"",Inputs!W642)</f>
        <v/>
      </c>
      <c r="X46" s="234" t="str">
        <f>IF(Inputs!X642=0,"",Inputs!X642)</f>
        <v/>
      </c>
      <c r="Y46" s="234" t="str">
        <f>IF(Inputs!Y642=0,"",Inputs!Y642)</f>
        <v/>
      </c>
      <c r="Z46" s="234" t="str">
        <f>IF(Inputs!Z642=0,"",Inputs!Z642)</f>
        <v/>
      </c>
    </row>
    <row r="47" spans="1:26" ht="15.75" thickBot="1" x14ac:dyDescent="0.3">
      <c r="A47" s="205" t="s">
        <v>88</v>
      </c>
      <c r="B47" s="216">
        <f>IF(Inputs!B643=0,"",Inputs!B643)</f>
        <v>0.09</v>
      </c>
      <c r="C47" s="216">
        <f>IF(Inputs!C643=0,"",Inputs!C643)</f>
        <v>0.09</v>
      </c>
      <c r="D47" s="216" t="str">
        <f>IF(Inputs!D643=0,"",Inputs!D643)</f>
        <v/>
      </c>
      <c r="E47" s="216" t="str">
        <f>IF(Inputs!E643=0,"",Inputs!E643)</f>
        <v/>
      </c>
      <c r="F47" s="216" t="str">
        <f>IF(Inputs!F643=0,"",Inputs!F643)</f>
        <v/>
      </c>
      <c r="G47" s="216" t="str">
        <f>IF(Inputs!G643=0,"",Inputs!G643)</f>
        <v/>
      </c>
      <c r="H47" s="216" t="str">
        <f>IF(Inputs!H643=0,"",Inputs!H643)</f>
        <v/>
      </c>
      <c r="I47" s="216" t="str">
        <f>IF(Inputs!I643=0,"",Inputs!I643)</f>
        <v/>
      </c>
      <c r="J47" s="216" t="str">
        <f>IF(Inputs!J643=0,"",Inputs!J643)</f>
        <v/>
      </c>
      <c r="K47" s="216" t="str">
        <f>IF(Inputs!K643=0,"",Inputs!K643)</f>
        <v/>
      </c>
      <c r="L47" s="216" t="str">
        <f>IF(Inputs!L643=0,"",Inputs!L643)</f>
        <v/>
      </c>
      <c r="M47" s="216" t="str">
        <f>IF(Inputs!M643=0,"",Inputs!M643)</f>
        <v/>
      </c>
      <c r="N47" s="216" t="str">
        <f>IF(Inputs!N643=0,"",Inputs!N643)</f>
        <v/>
      </c>
      <c r="O47" s="216" t="str">
        <f>IF(Inputs!O643=0,"",Inputs!O643)</f>
        <v/>
      </c>
      <c r="P47" s="216" t="str">
        <f>IF(Inputs!P643=0,"",Inputs!P643)</f>
        <v/>
      </c>
      <c r="Q47" s="216" t="str">
        <f>IF(Inputs!Q643=0,"",Inputs!Q643)</f>
        <v/>
      </c>
      <c r="R47" s="216" t="str">
        <f>IF(Inputs!R643=0,"",Inputs!R643)</f>
        <v/>
      </c>
      <c r="S47" s="216" t="str">
        <f>IF(Inputs!S643=0,"",Inputs!S643)</f>
        <v/>
      </c>
      <c r="T47" s="216" t="str">
        <f>IF(Inputs!T643=0,"",Inputs!T643)</f>
        <v/>
      </c>
      <c r="U47" s="216" t="str">
        <f>IF(Inputs!U643=0,"",Inputs!U643)</f>
        <v/>
      </c>
      <c r="V47" s="216" t="str">
        <f>IF(Inputs!V643=0,"",Inputs!V643)</f>
        <v/>
      </c>
      <c r="W47" s="216" t="str">
        <f>IF(Inputs!W643=0,"",Inputs!W643)</f>
        <v/>
      </c>
      <c r="X47" s="216" t="str">
        <f>IF(Inputs!X643=0,"",Inputs!X643)</f>
        <v/>
      </c>
      <c r="Y47" s="216" t="str">
        <f>IF(Inputs!Y643=0,"",Inputs!Y643)</f>
        <v/>
      </c>
      <c r="Z47" s="216" t="str">
        <f>IF(Inputs!Z643=0,"",Inputs!Z643)</f>
        <v/>
      </c>
    </row>
    <row r="48" spans="1:26" ht="15.75" thickBot="1" x14ac:dyDescent="0.3">
      <c r="A48" s="238" t="s">
        <v>89</v>
      </c>
      <c r="B48" s="219">
        <f>IF(Inputs!B644=0,"",Inputs!B644)</f>
        <v>145.56</v>
      </c>
      <c r="C48" s="219" t="str">
        <f>IF(Inputs!C644=0,"",Inputs!C644)</f>
        <v/>
      </c>
      <c r="D48" s="219" t="str">
        <f>IF(Inputs!D644=0,"",Inputs!D644)</f>
        <v/>
      </c>
      <c r="E48" s="219" t="str">
        <f>IF(Inputs!E644=0,"",Inputs!E644)</f>
        <v/>
      </c>
      <c r="F48" s="219" t="str">
        <f>IF(Inputs!F644=0,"",Inputs!F644)</f>
        <v/>
      </c>
      <c r="G48" s="219" t="str">
        <f>IF(Inputs!G644=0,"",Inputs!G644)</f>
        <v/>
      </c>
      <c r="H48" s="219" t="str">
        <f>IF(Inputs!H644=0,"",Inputs!H644)</f>
        <v/>
      </c>
      <c r="I48" s="219" t="str">
        <f>IF(Inputs!I644=0,"",Inputs!I644)</f>
        <v/>
      </c>
      <c r="J48" s="219" t="str">
        <f>IF(Inputs!J644=0,"",Inputs!J644)</f>
        <v/>
      </c>
      <c r="K48" s="219" t="str">
        <f>IF(Inputs!K644=0,"",Inputs!K644)</f>
        <v/>
      </c>
      <c r="L48" s="219" t="str">
        <f>IF(Inputs!L644=0,"",Inputs!L644)</f>
        <v/>
      </c>
      <c r="M48" s="219" t="str">
        <f>IF(Inputs!M644=0,"",Inputs!M644)</f>
        <v/>
      </c>
      <c r="N48" s="219" t="str">
        <f>IF(Inputs!N644=0,"",Inputs!N644)</f>
        <v/>
      </c>
      <c r="O48" s="219" t="str">
        <f>IF(Inputs!O644=0,"",Inputs!O644)</f>
        <v/>
      </c>
      <c r="P48" s="219" t="str">
        <f>IF(Inputs!P644=0,"",Inputs!P644)</f>
        <v/>
      </c>
      <c r="Q48" s="219" t="str">
        <f>IF(Inputs!Q644=0,"",Inputs!Q644)</f>
        <v/>
      </c>
      <c r="R48" s="219" t="str">
        <f>IF(Inputs!R644=0,"",Inputs!R644)</f>
        <v/>
      </c>
      <c r="S48" s="219" t="str">
        <f>IF(Inputs!S644=0,"",Inputs!S644)</f>
        <v/>
      </c>
      <c r="T48" s="219" t="str">
        <f>IF(Inputs!T644=0,"",Inputs!T644)</f>
        <v/>
      </c>
      <c r="U48" s="219" t="str">
        <f>IF(Inputs!U644=0,"",Inputs!U644)</f>
        <v/>
      </c>
      <c r="V48" s="219" t="str">
        <f>IF(Inputs!V644=0,"",Inputs!V644)</f>
        <v/>
      </c>
      <c r="W48" s="219" t="str">
        <f>IF(Inputs!W644=0,"",Inputs!W644)</f>
        <v/>
      </c>
      <c r="X48" s="219" t="str">
        <f>IF(Inputs!X644=0,"",Inputs!X644)</f>
        <v/>
      </c>
      <c r="Y48" s="219" t="str">
        <f>IF(Inputs!Y644=0,"",Inputs!Y644)</f>
        <v/>
      </c>
      <c r="Z48" s="219" t="str">
        <f>IF(Inputs!Z644=0,"",Inputs!Z644)</f>
        <v/>
      </c>
    </row>
    <row r="49" spans="1:26" ht="15" x14ac:dyDescent="0.25">
      <c r="A49" s="135"/>
      <c r="B49" s="136" t="str">
        <f>IF(Inputs!B645=0,"",Inputs!B645)</f>
        <v/>
      </c>
      <c r="C49" s="136" t="str">
        <f>IF(Inputs!C645=0,"",Inputs!C645)</f>
        <v/>
      </c>
      <c r="D49" s="136" t="str">
        <f>IF(Inputs!D645=0,"",Inputs!D645)</f>
        <v/>
      </c>
      <c r="E49" s="136" t="str">
        <f>IF(Inputs!E645=0,"",Inputs!E645)</f>
        <v/>
      </c>
      <c r="F49" s="136" t="str">
        <f>IF(Inputs!F645=0,"",Inputs!F645)</f>
        <v/>
      </c>
      <c r="G49" s="136" t="str">
        <f>IF(Inputs!G645=0,"",Inputs!G645)</f>
        <v/>
      </c>
      <c r="H49" s="136" t="str">
        <f>IF(Inputs!H645=0,"",Inputs!H645)</f>
        <v/>
      </c>
      <c r="I49" s="136" t="str">
        <f>IF(Inputs!I645=0,"",Inputs!I645)</f>
        <v/>
      </c>
      <c r="J49" s="136" t="str">
        <f>IF(Inputs!J645=0,"",Inputs!J645)</f>
        <v/>
      </c>
      <c r="K49" s="136" t="str">
        <f>IF(Inputs!K645=0,"",Inputs!K645)</f>
        <v/>
      </c>
      <c r="L49" s="136" t="str">
        <f>IF(Inputs!L645=0,"",Inputs!L645)</f>
        <v/>
      </c>
      <c r="M49" s="136" t="str">
        <f>IF(Inputs!M645=0,"",Inputs!M645)</f>
        <v/>
      </c>
      <c r="N49" s="136" t="str">
        <f>IF(Inputs!N645=0,"",Inputs!N645)</f>
        <v/>
      </c>
      <c r="O49" s="136" t="str">
        <f>IF(Inputs!O645=0,"",Inputs!O645)</f>
        <v/>
      </c>
      <c r="P49" s="136" t="str">
        <f>IF(Inputs!P645=0,"",Inputs!P645)</f>
        <v/>
      </c>
      <c r="Q49" s="136" t="str">
        <f>IF(Inputs!Q645=0,"",Inputs!Q645)</f>
        <v/>
      </c>
      <c r="R49" s="136" t="str">
        <f>IF(Inputs!R645=0,"",Inputs!R645)</f>
        <v/>
      </c>
      <c r="S49" s="136" t="str">
        <f>IF(Inputs!S645=0,"",Inputs!S645)</f>
        <v/>
      </c>
      <c r="T49" s="136" t="str">
        <f>IF(Inputs!T645=0,"",Inputs!T645)</f>
        <v/>
      </c>
      <c r="U49" s="136" t="str">
        <f>IF(Inputs!U645=0,"",Inputs!U645)</f>
        <v/>
      </c>
      <c r="V49" s="136" t="str">
        <f>IF(Inputs!V645=0,"",Inputs!V645)</f>
        <v/>
      </c>
      <c r="W49" s="136" t="str">
        <f>IF(Inputs!W645=0,"",Inputs!W645)</f>
        <v/>
      </c>
      <c r="X49" s="136" t="str">
        <f>IF(Inputs!X645=0,"",Inputs!X645)</f>
        <v/>
      </c>
      <c r="Y49" s="136" t="str">
        <f>IF(Inputs!Y645=0,"",Inputs!Y645)</f>
        <v/>
      </c>
      <c r="Z49" s="136" t="str">
        <f>IF(Inputs!Z645=0,"",Inputs!Z645)</f>
        <v/>
      </c>
    </row>
    <row r="50" spans="1:26" ht="15.75" thickBot="1" x14ac:dyDescent="0.3">
      <c r="A50" s="137" t="s">
        <v>2</v>
      </c>
      <c r="B50" s="138" t="str">
        <f>IF(Inputs!B646=0,"",Inputs!B646)</f>
        <v/>
      </c>
      <c r="C50" s="138" t="str">
        <f>IF(Inputs!C646=0,"",Inputs!C646)</f>
        <v/>
      </c>
      <c r="D50" s="138" t="str">
        <f>IF(Inputs!D646=0,"",Inputs!D646)</f>
        <v/>
      </c>
      <c r="E50" s="138" t="str">
        <f>IF(Inputs!E646=0,"",Inputs!E646)</f>
        <v/>
      </c>
      <c r="F50" s="138" t="str">
        <f>IF(Inputs!F646=0,"",Inputs!F646)</f>
        <v/>
      </c>
      <c r="G50" s="138" t="str">
        <f>IF(Inputs!G646=0,"",Inputs!G646)</f>
        <v/>
      </c>
      <c r="H50" s="138" t="str">
        <f>IF(Inputs!H646=0,"",Inputs!H646)</f>
        <v/>
      </c>
      <c r="I50" s="138" t="str">
        <f>IF(Inputs!I646=0,"",Inputs!I646)</f>
        <v/>
      </c>
      <c r="J50" s="138" t="str">
        <f>IF(Inputs!J646=0,"",Inputs!J646)</f>
        <v/>
      </c>
      <c r="K50" s="138" t="str">
        <f>IF(Inputs!K646=0,"",Inputs!K646)</f>
        <v/>
      </c>
      <c r="L50" s="138" t="str">
        <f>IF(Inputs!L646=0,"",Inputs!L646)</f>
        <v/>
      </c>
      <c r="M50" s="138" t="str">
        <f>IF(Inputs!M646=0,"",Inputs!M646)</f>
        <v/>
      </c>
      <c r="N50" s="138" t="str">
        <f>IF(Inputs!N646=0,"",Inputs!N646)</f>
        <v/>
      </c>
      <c r="O50" s="138" t="str">
        <f>IF(Inputs!O646=0,"",Inputs!O646)</f>
        <v/>
      </c>
      <c r="P50" s="138" t="str">
        <f>IF(Inputs!P646=0,"",Inputs!P646)</f>
        <v/>
      </c>
      <c r="Q50" s="138" t="str">
        <f>IF(Inputs!Q646=0,"",Inputs!Q646)</f>
        <v/>
      </c>
      <c r="R50" s="138" t="str">
        <f>IF(Inputs!R646=0,"",Inputs!R646)</f>
        <v/>
      </c>
      <c r="S50" s="138" t="str">
        <f>IF(Inputs!S646=0,"",Inputs!S646)</f>
        <v/>
      </c>
      <c r="T50" s="138" t="str">
        <f>IF(Inputs!T646=0,"",Inputs!T646)</f>
        <v/>
      </c>
      <c r="U50" s="138" t="str">
        <f>IF(Inputs!U646=0,"",Inputs!U646)</f>
        <v/>
      </c>
      <c r="V50" s="138" t="str">
        <f>IF(Inputs!V646=0,"",Inputs!V646)</f>
        <v/>
      </c>
      <c r="W50" s="138" t="str">
        <f>IF(Inputs!W646=0,"",Inputs!W646)</f>
        <v/>
      </c>
      <c r="X50" s="138" t="str">
        <f>IF(Inputs!X646=0,"",Inputs!X646)</f>
        <v/>
      </c>
      <c r="Y50" s="138" t="str">
        <f>IF(Inputs!Y646=0,"",Inputs!Y646)</f>
        <v/>
      </c>
      <c r="Z50" s="138" t="str">
        <f>IF(Inputs!Z646=0,"",Inputs!Z646)</f>
        <v/>
      </c>
    </row>
    <row r="51" spans="1:26" s="210" customFormat="1" ht="15" x14ac:dyDescent="0.25">
      <c r="A51" s="233" t="s">
        <v>90</v>
      </c>
      <c r="B51" s="234">
        <f>IF(Inputs!B647=0,"",Inputs!B647)</f>
        <v>2904</v>
      </c>
      <c r="C51" s="234" t="str">
        <f>IF(Inputs!C647=0,"",Inputs!C647)</f>
        <v/>
      </c>
      <c r="D51" s="234" t="str">
        <f>IF(Inputs!D647=0,"",Inputs!D647)</f>
        <v/>
      </c>
      <c r="E51" s="234" t="str">
        <f>IF(Inputs!E647=0,"",Inputs!E647)</f>
        <v/>
      </c>
      <c r="F51" s="234" t="str">
        <f>IF(Inputs!F647=0,"",Inputs!F647)</f>
        <v/>
      </c>
      <c r="G51" s="234" t="str">
        <f>IF(Inputs!G647=0,"",Inputs!G647)</f>
        <v/>
      </c>
      <c r="H51" s="234" t="str">
        <f>IF(Inputs!H647=0,"",Inputs!H647)</f>
        <v/>
      </c>
      <c r="I51" s="234" t="str">
        <f>IF(Inputs!I647=0,"",Inputs!I647)</f>
        <v/>
      </c>
      <c r="J51" s="234" t="str">
        <f>IF(Inputs!J647=0,"",Inputs!J647)</f>
        <v/>
      </c>
      <c r="K51" s="234" t="str">
        <f>IF(Inputs!K647=0,"",Inputs!K647)</f>
        <v/>
      </c>
      <c r="L51" s="234" t="str">
        <f>IF(Inputs!L647=0,"",Inputs!L647)</f>
        <v/>
      </c>
      <c r="M51" s="234" t="str">
        <f>IF(Inputs!M647=0,"",Inputs!M647)</f>
        <v/>
      </c>
      <c r="N51" s="234" t="str">
        <f>IF(Inputs!N647=0,"",Inputs!N647)</f>
        <v/>
      </c>
      <c r="O51" s="234" t="str">
        <f>IF(Inputs!O647=0,"",Inputs!O647)</f>
        <v/>
      </c>
      <c r="P51" s="234" t="str">
        <f>IF(Inputs!P647=0,"",Inputs!P647)</f>
        <v/>
      </c>
      <c r="Q51" s="234" t="str">
        <f>IF(Inputs!Q647=0,"",Inputs!Q647)</f>
        <v/>
      </c>
      <c r="R51" s="234" t="str">
        <f>IF(Inputs!R647=0,"",Inputs!R647)</f>
        <v/>
      </c>
      <c r="S51" s="234" t="str">
        <f>IF(Inputs!S647=0,"",Inputs!S647)</f>
        <v/>
      </c>
      <c r="T51" s="234" t="str">
        <f>IF(Inputs!T647=0,"",Inputs!T647)</f>
        <v/>
      </c>
      <c r="U51" s="234" t="str">
        <f>IF(Inputs!U647=0,"",Inputs!U647)</f>
        <v/>
      </c>
      <c r="V51" s="234" t="str">
        <f>IF(Inputs!V647=0,"",Inputs!V647)</f>
        <v/>
      </c>
      <c r="W51" s="234" t="str">
        <f>IF(Inputs!W647=0,"",Inputs!W647)</f>
        <v/>
      </c>
      <c r="X51" s="234" t="str">
        <f>IF(Inputs!X647=0,"",Inputs!X647)</f>
        <v/>
      </c>
      <c r="Y51" s="234" t="str">
        <f>IF(Inputs!Y647=0,"",Inputs!Y647)</f>
        <v/>
      </c>
      <c r="Z51" s="234" t="str">
        <f>IF(Inputs!Z647=0,"",Inputs!Z647)</f>
        <v/>
      </c>
    </row>
    <row r="52" spans="1:26" ht="15.75" thickBot="1" x14ac:dyDescent="0.3">
      <c r="A52" s="205" t="s">
        <v>91</v>
      </c>
      <c r="B52" s="236">
        <f>IF(Inputs!B648=0,"",Inputs!B648)</f>
        <v>0.03</v>
      </c>
      <c r="C52" s="236" t="str">
        <f>IF(Inputs!C648=0,"",Inputs!C648)</f>
        <v/>
      </c>
      <c r="D52" s="236" t="str">
        <f>IF(Inputs!D648=0,"",Inputs!D648)</f>
        <v/>
      </c>
      <c r="E52" s="236" t="str">
        <f>IF(Inputs!E648=0,"",Inputs!E648)</f>
        <v/>
      </c>
      <c r="F52" s="236" t="str">
        <f>IF(Inputs!F648=0,"",Inputs!F648)</f>
        <v/>
      </c>
      <c r="G52" s="236" t="str">
        <f>IF(Inputs!G648=0,"",Inputs!G648)</f>
        <v/>
      </c>
      <c r="H52" s="236" t="str">
        <f>IF(Inputs!H648=0,"",Inputs!H648)</f>
        <v/>
      </c>
      <c r="I52" s="236" t="str">
        <f>IF(Inputs!I648=0,"",Inputs!I648)</f>
        <v/>
      </c>
      <c r="J52" s="236" t="str">
        <f>IF(Inputs!J648=0,"",Inputs!J648)</f>
        <v/>
      </c>
      <c r="K52" s="236" t="str">
        <f>IF(Inputs!K648=0,"",Inputs!K648)</f>
        <v/>
      </c>
      <c r="L52" s="236" t="str">
        <f>IF(Inputs!L648=0,"",Inputs!L648)</f>
        <v/>
      </c>
      <c r="M52" s="236" t="str">
        <f>IF(Inputs!M648=0,"",Inputs!M648)</f>
        <v/>
      </c>
      <c r="N52" s="236" t="str">
        <f>IF(Inputs!N648=0,"",Inputs!N648)</f>
        <v/>
      </c>
      <c r="O52" s="236" t="str">
        <f>IF(Inputs!O648=0,"",Inputs!O648)</f>
        <v/>
      </c>
      <c r="P52" s="236" t="str">
        <f>IF(Inputs!P648=0,"",Inputs!P648)</f>
        <v/>
      </c>
      <c r="Q52" s="236" t="str">
        <f>IF(Inputs!Q648=0,"",Inputs!Q648)</f>
        <v/>
      </c>
      <c r="R52" s="236" t="str">
        <f>IF(Inputs!R648=0,"",Inputs!R648)</f>
        <v/>
      </c>
      <c r="S52" s="236" t="str">
        <f>IF(Inputs!S648=0,"",Inputs!S648)</f>
        <v/>
      </c>
      <c r="T52" s="236" t="str">
        <f>IF(Inputs!T648=0,"",Inputs!T648)</f>
        <v/>
      </c>
      <c r="U52" s="236" t="str">
        <f>IF(Inputs!U648=0,"",Inputs!U648)</f>
        <v/>
      </c>
      <c r="V52" s="236" t="str">
        <f>IF(Inputs!V648=0,"",Inputs!V648)</f>
        <v/>
      </c>
      <c r="W52" s="236" t="str">
        <f>IF(Inputs!W648=0,"",Inputs!W648)</f>
        <v/>
      </c>
      <c r="X52" s="236" t="str">
        <f>IF(Inputs!X648=0,"",Inputs!X648)</f>
        <v/>
      </c>
      <c r="Y52" s="236" t="str">
        <f>IF(Inputs!Y648=0,"",Inputs!Y648)</f>
        <v/>
      </c>
      <c r="Z52" s="236" t="str">
        <f>IF(Inputs!Z648=0,"",Inputs!Z648)</f>
        <v/>
      </c>
    </row>
    <row r="53" spans="1:26" s="210" customFormat="1" ht="15" x14ac:dyDescent="0.25">
      <c r="A53" s="208" t="s">
        <v>92</v>
      </c>
      <c r="B53" s="234">
        <f>IF(Inputs!B649=0,"",Inputs!B649)</f>
        <v>209</v>
      </c>
      <c r="C53" s="234" t="str">
        <f>IF(Inputs!C649=0,"",Inputs!C649)</f>
        <v/>
      </c>
      <c r="D53" s="234" t="str">
        <f>IF(Inputs!D649=0,"",Inputs!D649)</f>
        <v/>
      </c>
      <c r="E53" s="234" t="str">
        <f>IF(Inputs!E649=0,"",Inputs!E649)</f>
        <v/>
      </c>
      <c r="F53" s="234" t="str">
        <f>IF(Inputs!F649=0,"",Inputs!F649)</f>
        <v/>
      </c>
      <c r="G53" s="234" t="str">
        <f>IF(Inputs!G649=0,"",Inputs!G649)</f>
        <v/>
      </c>
      <c r="H53" s="234" t="str">
        <f>IF(Inputs!H649=0,"",Inputs!H649)</f>
        <v/>
      </c>
      <c r="I53" s="234" t="str">
        <f>IF(Inputs!I649=0,"",Inputs!I649)</f>
        <v/>
      </c>
      <c r="J53" s="234" t="str">
        <f>IF(Inputs!J649=0,"",Inputs!J649)</f>
        <v/>
      </c>
      <c r="K53" s="234" t="str">
        <f>IF(Inputs!K649=0,"",Inputs!K649)</f>
        <v/>
      </c>
      <c r="L53" s="234" t="str">
        <f>IF(Inputs!L649=0,"",Inputs!L649)</f>
        <v/>
      </c>
      <c r="M53" s="234" t="str">
        <f>IF(Inputs!M649=0,"",Inputs!M649)</f>
        <v/>
      </c>
      <c r="N53" s="234" t="str">
        <f>IF(Inputs!N649=0,"",Inputs!N649)</f>
        <v/>
      </c>
      <c r="O53" s="234" t="str">
        <f>IF(Inputs!O649=0,"",Inputs!O649)</f>
        <v/>
      </c>
      <c r="P53" s="234" t="str">
        <f>IF(Inputs!P649=0,"",Inputs!P649)</f>
        <v/>
      </c>
      <c r="Q53" s="234" t="str">
        <f>IF(Inputs!Q649=0,"",Inputs!Q649)</f>
        <v/>
      </c>
      <c r="R53" s="234" t="str">
        <f>IF(Inputs!R649=0,"",Inputs!R649)</f>
        <v/>
      </c>
      <c r="S53" s="234" t="str">
        <f>IF(Inputs!S649=0,"",Inputs!S649)</f>
        <v/>
      </c>
      <c r="T53" s="234" t="str">
        <f>IF(Inputs!T649=0,"",Inputs!T649)</f>
        <v/>
      </c>
      <c r="U53" s="234" t="str">
        <f>IF(Inputs!U649=0,"",Inputs!U649)</f>
        <v/>
      </c>
      <c r="V53" s="234" t="str">
        <f>IF(Inputs!V649=0,"",Inputs!V649)</f>
        <v/>
      </c>
      <c r="W53" s="234" t="str">
        <f>IF(Inputs!W649=0,"",Inputs!W649)</f>
        <v/>
      </c>
      <c r="X53" s="234" t="str">
        <f>IF(Inputs!X649=0,"",Inputs!X649)</f>
        <v/>
      </c>
      <c r="Y53" s="234" t="str">
        <f>IF(Inputs!Y649=0,"",Inputs!Y649)</f>
        <v/>
      </c>
      <c r="Z53" s="234" t="str">
        <f>IF(Inputs!Z649=0,"",Inputs!Z649)</f>
        <v/>
      </c>
    </row>
    <row r="54" spans="1:26" ht="15.75" thickBot="1" x14ac:dyDescent="0.3">
      <c r="A54" s="205" t="s">
        <v>93</v>
      </c>
      <c r="B54" s="216">
        <f>IF(Inputs!B650=0,"",Inputs!B650)</f>
        <v>2.7</v>
      </c>
      <c r="C54" s="216" t="str">
        <f>IF(Inputs!C650=0,"",Inputs!C650)</f>
        <v/>
      </c>
      <c r="D54" s="216" t="str">
        <f>IF(Inputs!D650=0,"",Inputs!D650)</f>
        <v/>
      </c>
      <c r="E54" s="216" t="str">
        <f>IF(Inputs!E650=0,"",Inputs!E650)</f>
        <v/>
      </c>
      <c r="F54" s="216" t="str">
        <f>IF(Inputs!F650=0,"",Inputs!F650)</f>
        <v/>
      </c>
      <c r="G54" s="216" t="str">
        <f>IF(Inputs!G650=0,"",Inputs!G650)</f>
        <v/>
      </c>
      <c r="H54" s="216" t="str">
        <f>IF(Inputs!H650=0,"",Inputs!H650)</f>
        <v/>
      </c>
      <c r="I54" s="216" t="str">
        <f>IF(Inputs!I650=0,"",Inputs!I650)</f>
        <v/>
      </c>
      <c r="J54" s="216" t="str">
        <f>IF(Inputs!J650=0,"",Inputs!J650)</f>
        <v/>
      </c>
      <c r="K54" s="216" t="str">
        <f>IF(Inputs!K650=0,"",Inputs!K650)</f>
        <v/>
      </c>
      <c r="L54" s="216" t="str">
        <f>IF(Inputs!L650=0,"",Inputs!L650)</f>
        <v/>
      </c>
      <c r="M54" s="216" t="str">
        <f>IF(Inputs!M650=0,"",Inputs!M650)</f>
        <v/>
      </c>
      <c r="N54" s="216" t="str">
        <f>IF(Inputs!N650=0,"",Inputs!N650)</f>
        <v/>
      </c>
      <c r="O54" s="216" t="str">
        <f>IF(Inputs!O650=0,"",Inputs!O650)</f>
        <v/>
      </c>
      <c r="P54" s="216" t="str">
        <f>IF(Inputs!P650=0,"",Inputs!P650)</f>
        <v/>
      </c>
      <c r="Q54" s="216" t="str">
        <f>IF(Inputs!Q650=0,"",Inputs!Q650)</f>
        <v/>
      </c>
      <c r="R54" s="216" t="str">
        <f>IF(Inputs!R650=0,"",Inputs!R650)</f>
        <v/>
      </c>
      <c r="S54" s="216" t="str">
        <f>IF(Inputs!S650=0,"",Inputs!S650)</f>
        <v/>
      </c>
      <c r="T54" s="216" t="str">
        <f>IF(Inputs!T650=0,"",Inputs!T650)</f>
        <v/>
      </c>
      <c r="U54" s="216" t="str">
        <f>IF(Inputs!U650=0,"",Inputs!U650)</f>
        <v/>
      </c>
      <c r="V54" s="216" t="str">
        <f>IF(Inputs!V650=0,"",Inputs!V650)</f>
        <v/>
      </c>
      <c r="W54" s="216" t="str">
        <f>IF(Inputs!W650=0,"",Inputs!W650)</f>
        <v/>
      </c>
      <c r="X54" s="216" t="str">
        <f>IF(Inputs!X650=0,"",Inputs!X650)</f>
        <v/>
      </c>
      <c r="Y54" s="216" t="str">
        <f>IF(Inputs!Y650=0,"",Inputs!Y650)</f>
        <v/>
      </c>
      <c r="Z54" s="216" t="str">
        <f>IF(Inputs!Z650=0,"",Inputs!Z650)</f>
        <v/>
      </c>
    </row>
    <row r="55" spans="1:26" ht="15.75" thickBot="1" x14ac:dyDescent="0.3">
      <c r="A55" s="238" t="s">
        <v>94</v>
      </c>
      <c r="B55" s="219">
        <f>IF(Inputs!B651=0,"",Inputs!B651)</f>
        <v>194.08</v>
      </c>
      <c r="C55" s="239" t="str">
        <f>IF(Inputs!C651=0,"",Inputs!C651)</f>
        <v/>
      </c>
      <c r="D55" s="239" t="str">
        <f>IF(Inputs!D651=0,"",Inputs!D651)</f>
        <v/>
      </c>
      <c r="E55" s="239" t="str">
        <f>IF(Inputs!E651=0,"",Inputs!E651)</f>
        <v/>
      </c>
      <c r="F55" s="239" t="str">
        <f>IF(Inputs!F651=0,"",Inputs!F651)</f>
        <v/>
      </c>
      <c r="G55" s="239" t="str">
        <f>IF(Inputs!G651=0,"",Inputs!G651)</f>
        <v/>
      </c>
      <c r="H55" s="239" t="str">
        <f>IF(Inputs!H651=0,"",Inputs!H651)</f>
        <v/>
      </c>
      <c r="I55" s="239" t="str">
        <f>IF(Inputs!I651=0,"",Inputs!I651)</f>
        <v/>
      </c>
      <c r="J55" s="239" t="str">
        <f>IF(Inputs!J651=0,"",Inputs!J651)</f>
        <v/>
      </c>
      <c r="K55" s="239" t="str">
        <f>IF(Inputs!K651=0,"",Inputs!K651)</f>
        <v/>
      </c>
      <c r="L55" s="239" t="str">
        <f>IF(Inputs!L651=0,"",Inputs!L651)</f>
        <v/>
      </c>
      <c r="M55" s="239" t="str">
        <f>IF(Inputs!M651=0,"",Inputs!M651)</f>
        <v/>
      </c>
      <c r="N55" s="239" t="str">
        <f>IF(Inputs!N651=0,"",Inputs!N651)</f>
        <v/>
      </c>
      <c r="O55" s="239" t="str">
        <f>IF(Inputs!O651=0,"",Inputs!O651)</f>
        <v/>
      </c>
      <c r="P55" s="239" t="str">
        <f>IF(Inputs!P651=0,"",Inputs!P651)</f>
        <v/>
      </c>
      <c r="Q55" s="239" t="str">
        <f>IF(Inputs!Q651=0,"",Inputs!Q651)</f>
        <v/>
      </c>
      <c r="R55" s="239" t="str">
        <f>IF(Inputs!R651=0,"",Inputs!R651)</f>
        <v/>
      </c>
      <c r="S55" s="239" t="str">
        <f>IF(Inputs!S651=0,"",Inputs!S651)</f>
        <v/>
      </c>
      <c r="T55" s="239" t="str">
        <f>IF(Inputs!T651=0,"",Inputs!T651)</f>
        <v/>
      </c>
      <c r="U55" s="239" t="str">
        <f>IF(Inputs!U651=0,"",Inputs!U651)</f>
        <v/>
      </c>
      <c r="V55" s="239" t="str">
        <f>IF(Inputs!V651=0,"",Inputs!V651)</f>
        <v/>
      </c>
      <c r="W55" s="239" t="str">
        <f>IF(Inputs!W651=0,"",Inputs!W651)</f>
        <v/>
      </c>
      <c r="X55" s="239" t="str">
        <f>IF(Inputs!X651=0,"",Inputs!X651)</f>
        <v/>
      </c>
      <c r="Y55" s="239" t="str">
        <f>IF(Inputs!Y651=0,"",Inputs!Y651)</f>
        <v/>
      </c>
      <c r="Z55" s="239" t="str">
        <f>IF(Inputs!Z651=0,"",Inputs!Z651)</f>
        <v/>
      </c>
    </row>
    <row r="56" spans="1:26" ht="15" x14ac:dyDescent="0.25">
      <c r="A56" s="135"/>
      <c r="B56" s="136" t="str">
        <f>IF(Inputs!B652=0,"",Inputs!B652)</f>
        <v/>
      </c>
      <c r="C56" s="136" t="str">
        <f>IF(Inputs!C652=0,"",Inputs!C652)</f>
        <v/>
      </c>
      <c r="D56" s="136" t="str">
        <f>IF(Inputs!D652=0,"",Inputs!D652)</f>
        <v/>
      </c>
      <c r="E56" s="136" t="str">
        <f>IF(Inputs!E652=0,"",Inputs!E652)</f>
        <v/>
      </c>
      <c r="F56" s="136" t="str">
        <f>IF(Inputs!F652=0,"",Inputs!F652)</f>
        <v/>
      </c>
      <c r="G56" s="136" t="str">
        <f>IF(Inputs!G652=0,"",Inputs!G652)</f>
        <v/>
      </c>
      <c r="H56" s="136" t="str">
        <f>IF(Inputs!H652=0,"",Inputs!H652)</f>
        <v/>
      </c>
      <c r="I56" s="136" t="str">
        <f>IF(Inputs!I652=0,"",Inputs!I652)</f>
        <v/>
      </c>
      <c r="J56" s="136" t="str">
        <f>IF(Inputs!J652=0,"",Inputs!J652)</f>
        <v/>
      </c>
      <c r="K56" s="136" t="str">
        <f>IF(Inputs!K652=0,"",Inputs!K652)</f>
        <v/>
      </c>
      <c r="L56" s="136" t="str">
        <f>IF(Inputs!L652=0,"",Inputs!L652)</f>
        <v/>
      </c>
      <c r="M56" s="136" t="str">
        <f>IF(Inputs!M652=0,"",Inputs!M652)</f>
        <v/>
      </c>
      <c r="N56" s="136" t="str">
        <f>IF(Inputs!N652=0,"",Inputs!N652)</f>
        <v/>
      </c>
      <c r="O56" s="136" t="str">
        <f>IF(Inputs!O652=0,"",Inputs!O652)</f>
        <v/>
      </c>
      <c r="P56" s="136" t="str">
        <f>IF(Inputs!P652=0,"",Inputs!P652)</f>
        <v/>
      </c>
      <c r="Q56" s="136" t="str">
        <f>IF(Inputs!Q652=0,"",Inputs!Q652)</f>
        <v/>
      </c>
      <c r="R56" s="136" t="str">
        <f>IF(Inputs!R652=0,"",Inputs!R652)</f>
        <v/>
      </c>
      <c r="S56" s="136" t="str">
        <f>IF(Inputs!S652=0,"",Inputs!S652)</f>
        <v/>
      </c>
      <c r="T56" s="136" t="str">
        <f>IF(Inputs!T652=0,"",Inputs!T652)</f>
        <v/>
      </c>
      <c r="U56" s="136" t="str">
        <f>IF(Inputs!U652=0,"",Inputs!U652)</f>
        <v/>
      </c>
      <c r="V56" s="136" t="str">
        <f>IF(Inputs!V652=0,"",Inputs!V652)</f>
        <v/>
      </c>
      <c r="W56" s="136" t="str">
        <f>IF(Inputs!W652=0,"",Inputs!W652)</f>
        <v/>
      </c>
      <c r="X56" s="136" t="str">
        <f>IF(Inputs!X652=0,"",Inputs!X652)</f>
        <v/>
      </c>
      <c r="Y56" s="136" t="str">
        <f>IF(Inputs!Y652=0,"",Inputs!Y652)</f>
        <v/>
      </c>
      <c r="Z56" s="136" t="str">
        <f>IF(Inputs!Z652=0,"",Inputs!Z652)</f>
        <v/>
      </c>
    </row>
    <row r="57" spans="1:26" ht="15.75" thickBot="1" x14ac:dyDescent="0.3">
      <c r="A57" s="137" t="s">
        <v>6</v>
      </c>
      <c r="B57" s="138" t="str">
        <f>IF(Inputs!B653=0,"",Inputs!B653)</f>
        <v/>
      </c>
      <c r="C57" s="138" t="str">
        <f>IF(Inputs!C653=0,"",Inputs!C653)</f>
        <v/>
      </c>
      <c r="D57" s="138" t="str">
        <f>IF(Inputs!D653=0,"",Inputs!D653)</f>
        <v/>
      </c>
      <c r="E57" s="138" t="str">
        <f>IF(Inputs!E653=0,"",Inputs!E653)</f>
        <v/>
      </c>
      <c r="F57" s="138" t="str">
        <f>IF(Inputs!F653=0,"",Inputs!F653)</f>
        <v/>
      </c>
      <c r="G57" s="138" t="str">
        <f>IF(Inputs!G653=0,"",Inputs!G653)</f>
        <v/>
      </c>
      <c r="H57" s="138" t="str">
        <f>IF(Inputs!H653=0,"",Inputs!H653)</f>
        <v/>
      </c>
      <c r="I57" s="138" t="str">
        <f>IF(Inputs!I653=0,"",Inputs!I653)</f>
        <v/>
      </c>
      <c r="J57" s="138" t="str">
        <f>IF(Inputs!J653=0,"",Inputs!J653)</f>
        <v/>
      </c>
      <c r="K57" s="138" t="str">
        <f>IF(Inputs!K653=0,"",Inputs!K653)</f>
        <v/>
      </c>
      <c r="L57" s="138" t="str">
        <f>IF(Inputs!L653=0,"",Inputs!L653)</f>
        <v/>
      </c>
      <c r="M57" s="138" t="str">
        <f>IF(Inputs!M653=0,"",Inputs!M653)</f>
        <v/>
      </c>
      <c r="N57" s="138" t="str">
        <f>IF(Inputs!N653=0,"",Inputs!N653)</f>
        <v/>
      </c>
      <c r="O57" s="138" t="str">
        <f>IF(Inputs!O653=0,"",Inputs!O653)</f>
        <v/>
      </c>
      <c r="P57" s="138" t="str">
        <f>IF(Inputs!P653=0,"",Inputs!P653)</f>
        <v/>
      </c>
      <c r="Q57" s="138" t="str">
        <f>IF(Inputs!Q653=0,"",Inputs!Q653)</f>
        <v/>
      </c>
      <c r="R57" s="138" t="str">
        <f>IF(Inputs!R653=0,"",Inputs!R653)</f>
        <v/>
      </c>
      <c r="S57" s="138" t="str">
        <f>IF(Inputs!S653=0,"",Inputs!S653)</f>
        <v/>
      </c>
      <c r="T57" s="138" t="str">
        <f>IF(Inputs!T653=0,"",Inputs!T653)</f>
        <v/>
      </c>
      <c r="U57" s="138" t="str">
        <f>IF(Inputs!U653=0,"",Inputs!U653)</f>
        <v/>
      </c>
      <c r="V57" s="138" t="str">
        <f>IF(Inputs!V653=0,"",Inputs!V653)</f>
        <v/>
      </c>
      <c r="W57" s="138" t="str">
        <f>IF(Inputs!W653=0,"",Inputs!W653)</f>
        <v/>
      </c>
      <c r="X57" s="138" t="str">
        <f>IF(Inputs!X653=0,"",Inputs!X653)</f>
        <v/>
      </c>
      <c r="Y57" s="138" t="str">
        <f>IF(Inputs!Y653=0,"",Inputs!Y653)</f>
        <v/>
      </c>
      <c r="Z57" s="138" t="str">
        <f>IF(Inputs!Z653=0,"",Inputs!Z653)</f>
        <v/>
      </c>
    </row>
    <row r="58" spans="1:26" ht="15.75" thickBot="1" x14ac:dyDescent="0.3">
      <c r="A58" s="240" t="s">
        <v>95</v>
      </c>
      <c r="B58" s="216" t="str">
        <f>IF(Inputs!B654=0,"",Inputs!B654)</f>
        <v/>
      </c>
      <c r="C58" s="216" t="str">
        <f>IF(Inputs!C654=0,"",Inputs!C654)</f>
        <v/>
      </c>
      <c r="D58" s="216" t="str">
        <f>IF(Inputs!D654=0,"",Inputs!D654)</f>
        <v/>
      </c>
      <c r="E58" s="216">
        <f>IF(Inputs!E654=0,"",Inputs!E654)</f>
        <v>75</v>
      </c>
      <c r="F58" s="216">
        <f>IF(Inputs!F654=0,"",Inputs!F654)</f>
        <v>75</v>
      </c>
      <c r="G58" s="216">
        <f>IF(Inputs!G654=0,"",Inputs!G654)</f>
        <v>75</v>
      </c>
      <c r="H58" s="216">
        <f>IF(Inputs!H654=0,"",Inputs!H654)</f>
        <v>75</v>
      </c>
      <c r="I58" s="216">
        <f>IF(Inputs!I654=0,"",Inputs!I654)</f>
        <v>75</v>
      </c>
      <c r="J58" s="216">
        <f>IF(Inputs!J654=0,"",Inputs!J654)</f>
        <v>75</v>
      </c>
      <c r="K58" s="216">
        <f>IF(Inputs!K654=0,"",Inputs!K654)</f>
        <v>75</v>
      </c>
      <c r="L58" s="216">
        <f>IF(Inputs!L654=0,"",Inputs!L654)</f>
        <v>75</v>
      </c>
      <c r="M58" s="216">
        <f>IF(Inputs!M654=0,"",Inputs!M654)</f>
        <v>75</v>
      </c>
      <c r="N58" s="216">
        <f>IF(Inputs!N654=0,"",Inputs!N654)</f>
        <v>75</v>
      </c>
      <c r="O58" s="216">
        <f>IF(Inputs!O654=0,"",Inputs!O654)</f>
        <v>75</v>
      </c>
      <c r="P58" s="216">
        <f>IF(Inputs!P654=0,"",Inputs!P654)</f>
        <v>75</v>
      </c>
      <c r="Q58" s="216">
        <f>IF(Inputs!Q654=0,"",Inputs!Q654)</f>
        <v>75</v>
      </c>
      <c r="R58" s="216">
        <f>IF(Inputs!R654=0,"",Inputs!R654)</f>
        <v>75</v>
      </c>
      <c r="S58" s="216">
        <f>IF(Inputs!S654=0,"",Inputs!S654)</f>
        <v>75</v>
      </c>
      <c r="T58" s="216">
        <f>IF(Inputs!T654=0,"",Inputs!T654)</f>
        <v>75</v>
      </c>
      <c r="U58" s="216">
        <f>IF(Inputs!U654=0,"",Inputs!U654)</f>
        <v>75</v>
      </c>
      <c r="V58" s="216">
        <f>IF(Inputs!V654=0,"",Inputs!V654)</f>
        <v>75</v>
      </c>
      <c r="W58" s="216">
        <f>IF(Inputs!W654=0,"",Inputs!W654)</f>
        <v>75</v>
      </c>
      <c r="X58" s="216">
        <f>IF(Inputs!X654=0,"",Inputs!X654)</f>
        <v>75</v>
      </c>
      <c r="Y58" s="216">
        <f>IF(Inputs!Y654=0,"",Inputs!Y654)</f>
        <v>75</v>
      </c>
      <c r="Z58" s="216">
        <f>IF(Inputs!Z654=0,"",Inputs!Z654)</f>
        <v>75</v>
      </c>
    </row>
    <row r="59" spans="1:26" ht="15.75" thickBot="1" x14ac:dyDescent="0.3">
      <c r="A59" s="241" t="s">
        <v>96</v>
      </c>
      <c r="B59" s="242">
        <f>IF(Inputs!B655=0,"",Inputs!B655)</f>
        <v>16</v>
      </c>
      <c r="C59" s="242">
        <f>IF(Inputs!C655=0,"",Inputs!C655)</f>
        <v>16</v>
      </c>
      <c r="D59" s="242">
        <f>IF(Inputs!D655=0,"",Inputs!D655)</f>
        <v>16</v>
      </c>
      <c r="E59" s="242">
        <f>IF(Inputs!E655=0,"",Inputs!E655)</f>
        <v>16</v>
      </c>
      <c r="F59" s="242">
        <f>IF(Inputs!F655=0,"",Inputs!F655)</f>
        <v>16</v>
      </c>
      <c r="G59" s="242">
        <f>IF(Inputs!G655=0,"",Inputs!G655)</f>
        <v>16</v>
      </c>
      <c r="H59" s="242">
        <f>IF(Inputs!H655=0,"",Inputs!H655)</f>
        <v>16</v>
      </c>
      <c r="I59" s="242">
        <f>IF(Inputs!I655=0,"",Inputs!I655)</f>
        <v>16</v>
      </c>
      <c r="J59" s="242">
        <f>IF(Inputs!J655=0,"",Inputs!J655)</f>
        <v>16</v>
      </c>
      <c r="K59" s="242">
        <f>IF(Inputs!K655=0,"",Inputs!K655)</f>
        <v>16</v>
      </c>
      <c r="L59" s="242">
        <f>IF(Inputs!L655=0,"",Inputs!L655)</f>
        <v>16</v>
      </c>
      <c r="M59" s="242">
        <f>IF(Inputs!M655=0,"",Inputs!M655)</f>
        <v>16</v>
      </c>
      <c r="N59" s="242">
        <f>IF(Inputs!N655=0,"",Inputs!N655)</f>
        <v>16</v>
      </c>
      <c r="O59" s="242">
        <f>IF(Inputs!O655=0,"",Inputs!O655)</f>
        <v>16</v>
      </c>
      <c r="P59" s="242">
        <f>IF(Inputs!P655=0,"",Inputs!P655)</f>
        <v>16</v>
      </c>
      <c r="Q59" s="242">
        <f>IF(Inputs!Q655=0,"",Inputs!Q655)</f>
        <v>16</v>
      </c>
      <c r="R59" s="242">
        <f>IF(Inputs!R655=0,"",Inputs!R655)</f>
        <v>16</v>
      </c>
      <c r="S59" s="242">
        <f>IF(Inputs!S655=0,"",Inputs!S655)</f>
        <v>16</v>
      </c>
      <c r="T59" s="242">
        <f>IF(Inputs!T655=0,"",Inputs!T655)</f>
        <v>16</v>
      </c>
      <c r="U59" s="242">
        <f>IF(Inputs!U655=0,"",Inputs!U655)</f>
        <v>16</v>
      </c>
      <c r="V59" s="242">
        <f>IF(Inputs!V655=0,"",Inputs!V655)</f>
        <v>16</v>
      </c>
      <c r="W59" s="242">
        <f>IF(Inputs!W655=0,"",Inputs!W655)</f>
        <v>16</v>
      </c>
      <c r="X59" s="242">
        <f>IF(Inputs!X655=0,"",Inputs!X655)</f>
        <v>16</v>
      </c>
      <c r="Y59" s="242">
        <f>IF(Inputs!Y655=0,"",Inputs!Y655)</f>
        <v>16</v>
      </c>
      <c r="Z59" s="242">
        <f>IF(Inputs!Z655=0,"",Inputs!Z655)</f>
        <v>16</v>
      </c>
    </row>
    <row r="60" spans="1:26" ht="15" x14ac:dyDescent="0.25">
      <c r="A60" s="243" t="s">
        <v>97</v>
      </c>
      <c r="B60" s="244">
        <f>IF(Inputs!B656=0,"",Inputs!B656)</f>
        <v>581</v>
      </c>
      <c r="C60" s="245" t="str">
        <f>IF(Inputs!C656=0,"",Inputs!C656)</f>
        <v/>
      </c>
      <c r="D60" s="245" t="str">
        <f>IF(Inputs!D656=0,"",Inputs!D656)</f>
        <v/>
      </c>
      <c r="E60" s="245" t="str">
        <f>IF(Inputs!E656=0,"",Inputs!E656)</f>
        <v/>
      </c>
      <c r="F60" s="245" t="str">
        <f>IF(Inputs!F656=0,"",Inputs!F656)</f>
        <v/>
      </c>
      <c r="G60" s="245" t="str">
        <f>IF(Inputs!G656=0,"",Inputs!G656)</f>
        <v/>
      </c>
      <c r="H60" s="245" t="str">
        <f>IF(Inputs!H656=0,"",Inputs!H656)</f>
        <v/>
      </c>
      <c r="I60" s="245" t="str">
        <f>IF(Inputs!I656=0,"",Inputs!I656)</f>
        <v/>
      </c>
      <c r="J60" s="245" t="str">
        <f>IF(Inputs!J656=0,"",Inputs!J656)</f>
        <v/>
      </c>
      <c r="K60" s="245" t="str">
        <f>IF(Inputs!K656=0,"",Inputs!K656)</f>
        <v/>
      </c>
      <c r="L60" s="245" t="str">
        <f>IF(Inputs!L656=0,"",Inputs!L656)</f>
        <v/>
      </c>
      <c r="M60" s="245" t="str">
        <f>IF(Inputs!M656=0,"",Inputs!M656)</f>
        <v/>
      </c>
      <c r="N60" s="245" t="str">
        <f>IF(Inputs!N656=0,"",Inputs!N656)</f>
        <v/>
      </c>
      <c r="O60" s="245" t="str">
        <f>IF(Inputs!O656=0,"",Inputs!O656)</f>
        <v/>
      </c>
      <c r="P60" s="245" t="str">
        <f>IF(Inputs!P656=0,"",Inputs!P656)</f>
        <v/>
      </c>
      <c r="Q60" s="245" t="str">
        <f>IF(Inputs!Q656=0,"",Inputs!Q656)</f>
        <v/>
      </c>
      <c r="R60" s="245" t="str">
        <f>IF(Inputs!R656=0,"",Inputs!R656)</f>
        <v/>
      </c>
      <c r="S60" s="245" t="str">
        <f>IF(Inputs!S656=0,"",Inputs!S656)</f>
        <v/>
      </c>
      <c r="T60" s="245" t="str">
        <f>IF(Inputs!T656=0,"",Inputs!T656)</f>
        <v/>
      </c>
      <c r="U60" s="245" t="str">
        <f>IF(Inputs!U656=0,"",Inputs!U656)</f>
        <v/>
      </c>
      <c r="V60" s="245" t="str">
        <f>IF(Inputs!V656=0,"",Inputs!V656)</f>
        <v/>
      </c>
      <c r="W60" s="245" t="str">
        <f>IF(Inputs!W656=0,"",Inputs!W656)</f>
        <v/>
      </c>
      <c r="X60" s="245" t="str">
        <f>IF(Inputs!X656=0,"",Inputs!X656)</f>
        <v/>
      </c>
      <c r="Y60" s="245" t="str">
        <f>IF(Inputs!Y656=0,"",Inputs!Y656)</f>
        <v/>
      </c>
      <c r="Z60" s="245" t="str">
        <f>IF(Inputs!Z656=0,"",Inputs!Z656)</f>
        <v/>
      </c>
    </row>
    <row r="61" spans="1:26" ht="15.75" thickBot="1" x14ac:dyDescent="0.3">
      <c r="A61" s="246" t="s">
        <v>98</v>
      </c>
      <c r="B61" s="247">
        <f>IF(Inputs!B657=0,"",Inputs!B657)</f>
        <v>0.75</v>
      </c>
      <c r="C61" s="247" t="str">
        <f>IF(Inputs!C657=0,"",Inputs!C657)</f>
        <v/>
      </c>
      <c r="D61" s="247" t="str">
        <f>IF(Inputs!D657=0,"",Inputs!D657)</f>
        <v/>
      </c>
      <c r="E61" s="247" t="str">
        <f>IF(Inputs!E657=0,"",Inputs!E657)</f>
        <v/>
      </c>
      <c r="F61" s="247" t="str">
        <f>IF(Inputs!F657=0,"",Inputs!F657)</f>
        <v/>
      </c>
      <c r="G61" s="247" t="str">
        <f>IF(Inputs!G657=0,"",Inputs!G657)</f>
        <v/>
      </c>
      <c r="H61" s="247" t="str">
        <f>IF(Inputs!H657=0,"",Inputs!H657)</f>
        <v/>
      </c>
      <c r="I61" s="247" t="str">
        <f>IF(Inputs!I657=0,"",Inputs!I657)</f>
        <v/>
      </c>
      <c r="J61" s="247" t="str">
        <f>IF(Inputs!J657=0,"",Inputs!J657)</f>
        <v/>
      </c>
      <c r="K61" s="247" t="str">
        <f>IF(Inputs!K657=0,"",Inputs!K657)</f>
        <v/>
      </c>
      <c r="L61" s="247" t="str">
        <f>IF(Inputs!L657=0,"",Inputs!L657)</f>
        <v/>
      </c>
      <c r="M61" s="247" t="str">
        <f>IF(Inputs!M657=0,"",Inputs!M657)</f>
        <v/>
      </c>
      <c r="N61" s="247" t="str">
        <f>IF(Inputs!N657=0,"",Inputs!N657)</f>
        <v/>
      </c>
      <c r="O61" s="247" t="str">
        <f>IF(Inputs!O657=0,"",Inputs!O657)</f>
        <v/>
      </c>
      <c r="P61" s="247" t="str">
        <f>IF(Inputs!P657=0,"",Inputs!P657)</f>
        <v/>
      </c>
      <c r="Q61" s="247" t="str">
        <f>IF(Inputs!Q657=0,"",Inputs!Q657)</f>
        <v/>
      </c>
      <c r="R61" s="247" t="str">
        <f>IF(Inputs!R657=0,"",Inputs!R657)</f>
        <v/>
      </c>
      <c r="S61" s="247" t="str">
        <f>IF(Inputs!S657=0,"",Inputs!S657)</f>
        <v/>
      </c>
      <c r="T61" s="247" t="str">
        <f>IF(Inputs!T657=0,"",Inputs!T657)</f>
        <v/>
      </c>
      <c r="U61" s="247" t="str">
        <f>IF(Inputs!U657=0,"",Inputs!U657)</f>
        <v/>
      </c>
      <c r="V61" s="247" t="str">
        <f>IF(Inputs!V657=0,"",Inputs!V657)</f>
        <v/>
      </c>
      <c r="W61" s="247" t="str">
        <f>IF(Inputs!W657=0,"",Inputs!W657)</f>
        <v/>
      </c>
      <c r="X61" s="247" t="str">
        <f>IF(Inputs!X657=0,"",Inputs!X657)</f>
        <v/>
      </c>
      <c r="Y61" s="247" t="str">
        <f>IF(Inputs!Y657=0,"",Inputs!Y657)</f>
        <v/>
      </c>
      <c r="Z61" s="247" t="str">
        <f>IF(Inputs!Z657=0,"",Inputs!Z657)</f>
        <v/>
      </c>
    </row>
    <row r="62" spans="1:26" ht="15" x14ac:dyDescent="0.25">
      <c r="A62" s="248" t="s">
        <v>99</v>
      </c>
      <c r="B62" s="244">
        <f>IF(Inputs!B658=0,"",Inputs!B658)</f>
        <v>581</v>
      </c>
      <c r="C62" s="245" t="str">
        <f>IF(Inputs!C658=0,"",Inputs!C658)</f>
        <v/>
      </c>
      <c r="D62" s="245" t="str">
        <f>IF(Inputs!D658=0,"",Inputs!D658)</f>
        <v/>
      </c>
      <c r="E62" s="245" t="str">
        <f>IF(Inputs!E658=0,"",Inputs!E658)</f>
        <v/>
      </c>
      <c r="F62" s="245" t="str">
        <f>IF(Inputs!F658=0,"",Inputs!F658)</f>
        <v/>
      </c>
      <c r="G62" s="245" t="str">
        <f>IF(Inputs!G658=0,"",Inputs!G658)</f>
        <v/>
      </c>
      <c r="H62" s="245" t="str">
        <f>IF(Inputs!H658=0,"",Inputs!H658)</f>
        <v/>
      </c>
      <c r="I62" s="245" t="str">
        <f>IF(Inputs!I658=0,"",Inputs!I658)</f>
        <v/>
      </c>
      <c r="J62" s="245" t="str">
        <f>IF(Inputs!J658=0,"",Inputs!J658)</f>
        <v/>
      </c>
      <c r="K62" s="245" t="str">
        <f>IF(Inputs!K658=0,"",Inputs!K658)</f>
        <v/>
      </c>
      <c r="L62" s="245" t="str">
        <f>IF(Inputs!L658=0,"",Inputs!L658)</f>
        <v/>
      </c>
      <c r="M62" s="245" t="str">
        <f>IF(Inputs!M658=0,"",Inputs!M658)</f>
        <v/>
      </c>
      <c r="N62" s="245" t="str">
        <f>IF(Inputs!N658=0,"",Inputs!N658)</f>
        <v/>
      </c>
      <c r="O62" s="245" t="str">
        <f>IF(Inputs!O658=0,"",Inputs!O658)</f>
        <v/>
      </c>
      <c r="P62" s="245" t="str">
        <f>IF(Inputs!P658=0,"",Inputs!P658)</f>
        <v/>
      </c>
      <c r="Q62" s="245" t="str">
        <f>IF(Inputs!Q658=0,"",Inputs!Q658)</f>
        <v/>
      </c>
      <c r="R62" s="245" t="str">
        <f>IF(Inputs!R658=0,"",Inputs!R658)</f>
        <v/>
      </c>
      <c r="S62" s="245" t="str">
        <f>IF(Inputs!S658=0,"",Inputs!S658)</f>
        <v/>
      </c>
      <c r="T62" s="245" t="str">
        <f>IF(Inputs!T658=0,"",Inputs!T658)</f>
        <v/>
      </c>
      <c r="U62" s="245" t="str">
        <f>IF(Inputs!U658=0,"",Inputs!U658)</f>
        <v/>
      </c>
      <c r="V62" s="245" t="str">
        <f>IF(Inputs!V658=0,"",Inputs!V658)</f>
        <v/>
      </c>
      <c r="W62" s="245" t="str">
        <f>IF(Inputs!W658=0,"",Inputs!W658)</f>
        <v/>
      </c>
      <c r="X62" s="245" t="str">
        <f>IF(Inputs!X658=0,"",Inputs!X658)</f>
        <v/>
      </c>
      <c r="Y62" s="245" t="str">
        <f>IF(Inputs!Y658=0,"",Inputs!Y658)</f>
        <v/>
      </c>
      <c r="Z62" s="245" t="str">
        <f>IF(Inputs!Z658=0,"",Inputs!Z658)</f>
        <v/>
      </c>
    </row>
    <row r="63" spans="1:26" ht="15.75" thickBot="1" x14ac:dyDescent="0.3">
      <c r="A63" s="211" t="s">
        <v>100</v>
      </c>
      <c r="B63" s="247">
        <f>IF(Inputs!B659=0,"",Inputs!B659)</f>
        <v>0.75</v>
      </c>
      <c r="C63" s="247" t="str">
        <f>IF(Inputs!C659=0,"",Inputs!C659)</f>
        <v/>
      </c>
      <c r="D63" s="247" t="str">
        <f>IF(Inputs!D659=0,"",Inputs!D659)</f>
        <v/>
      </c>
      <c r="E63" s="249" t="str">
        <f>IF(Inputs!E659=0,"",Inputs!E659)</f>
        <v/>
      </c>
      <c r="F63" s="247" t="str">
        <f>IF(Inputs!F659=0,"",Inputs!F659)</f>
        <v/>
      </c>
      <c r="G63" s="247" t="str">
        <f>IF(Inputs!G659=0,"",Inputs!G659)</f>
        <v/>
      </c>
      <c r="H63" s="247" t="str">
        <f>IF(Inputs!H659=0,"",Inputs!H659)</f>
        <v/>
      </c>
      <c r="I63" s="247" t="str">
        <f>IF(Inputs!I659=0,"",Inputs!I659)</f>
        <v/>
      </c>
      <c r="J63" s="247" t="str">
        <f>IF(Inputs!J659=0,"",Inputs!J659)</f>
        <v/>
      </c>
      <c r="K63" s="247" t="str">
        <f>IF(Inputs!K659=0,"",Inputs!K659)</f>
        <v/>
      </c>
      <c r="L63" s="247" t="str">
        <f>IF(Inputs!L659=0,"",Inputs!L659)</f>
        <v/>
      </c>
      <c r="M63" s="247" t="str">
        <f>IF(Inputs!M659=0,"",Inputs!M659)</f>
        <v/>
      </c>
      <c r="N63" s="247" t="str">
        <f>IF(Inputs!N659=0,"",Inputs!N659)</f>
        <v/>
      </c>
      <c r="O63" s="247" t="str">
        <f>IF(Inputs!O659=0,"",Inputs!O659)</f>
        <v/>
      </c>
      <c r="P63" s="247" t="str">
        <f>IF(Inputs!P659=0,"",Inputs!P659)</f>
        <v/>
      </c>
      <c r="Q63" s="247" t="str">
        <f>IF(Inputs!Q659=0,"",Inputs!Q659)</f>
        <v/>
      </c>
      <c r="R63" s="247" t="str">
        <f>IF(Inputs!R659=0,"",Inputs!R659)</f>
        <v/>
      </c>
      <c r="S63" s="247" t="str">
        <f>IF(Inputs!S659=0,"",Inputs!S659)</f>
        <v/>
      </c>
      <c r="T63" s="247" t="str">
        <f>IF(Inputs!T659=0,"",Inputs!T659)</f>
        <v/>
      </c>
      <c r="U63" s="247" t="str">
        <f>IF(Inputs!U659=0,"",Inputs!U659)</f>
        <v/>
      </c>
      <c r="V63" s="247" t="str">
        <f>IF(Inputs!V659=0,"",Inputs!V659)</f>
        <v/>
      </c>
      <c r="W63" s="247" t="str">
        <f>IF(Inputs!W659=0,"",Inputs!W659)</f>
        <v/>
      </c>
      <c r="X63" s="247" t="str">
        <f>IF(Inputs!X659=0,"",Inputs!X659)</f>
        <v/>
      </c>
      <c r="Y63" s="247" t="str">
        <f>IF(Inputs!Y659=0,"",Inputs!Y659)</f>
        <v/>
      </c>
      <c r="Z63" s="247" t="str">
        <f>IF(Inputs!Z659=0,"",Inputs!Z659)</f>
        <v/>
      </c>
    </row>
    <row r="64" spans="1:26" s="1" customFormat="1" ht="15.75" thickBot="1" x14ac:dyDescent="0.3">
      <c r="A64" s="333" t="s">
        <v>101</v>
      </c>
      <c r="B64" s="336" t="str">
        <f>IF(Inputs!B660=0,"",Inputs!B660)</f>
        <v/>
      </c>
      <c r="C64" s="336" t="str">
        <f>IF(Inputs!C660=0,"",Inputs!C660)</f>
        <v/>
      </c>
      <c r="D64" s="336" t="str">
        <f>IF(Inputs!D660=0,"",Inputs!D660)</f>
        <v/>
      </c>
      <c r="E64" s="337" t="str">
        <f>IF(Inputs!E660=0,"",Inputs!E660)</f>
        <v/>
      </c>
      <c r="F64" s="336" t="str">
        <f>IF(Inputs!F660=0,"",Inputs!F660)</f>
        <v/>
      </c>
      <c r="G64" s="336" t="str">
        <f>IF(Inputs!G660=0,"",Inputs!G660)</f>
        <v/>
      </c>
      <c r="H64" s="336" t="str">
        <f>IF(Inputs!H660=0,"",Inputs!H660)</f>
        <v/>
      </c>
      <c r="I64" s="336" t="str">
        <f>IF(Inputs!I660=0,"",Inputs!I660)</f>
        <v/>
      </c>
      <c r="J64" s="336" t="str">
        <f>IF(Inputs!J660=0,"",Inputs!J660)</f>
        <v/>
      </c>
      <c r="K64" s="336" t="str">
        <f>IF(Inputs!K660=0,"",Inputs!K660)</f>
        <v/>
      </c>
      <c r="L64" s="336" t="str">
        <f>IF(Inputs!L660=0,"",Inputs!L660)</f>
        <v/>
      </c>
      <c r="M64" s="336" t="str">
        <f>IF(Inputs!M660=0,"",Inputs!M660)</f>
        <v/>
      </c>
      <c r="N64" s="336" t="str">
        <f>IF(Inputs!N660=0,"",Inputs!N660)</f>
        <v/>
      </c>
      <c r="O64" s="336" t="str">
        <f>IF(Inputs!O660=0,"",Inputs!O660)</f>
        <v/>
      </c>
      <c r="P64" s="336" t="str">
        <f>IF(Inputs!P660=0,"",Inputs!P660)</f>
        <v/>
      </c>
      <c r="Q64" s="336" t="str">
        <f>IF(Inputs!Q660=0,"",Inputs!Q660)</f>
        <v/>
      </c>
      <c r="R64" s="336" t="str">
        <f>IF(Inputs!R660=0,"",Inputs!R660)</f>
        <v/>
      </c>
      <c r="S64" s="336" t="str">
        <f>IF(Inputs!S660=0,"",Inputs!S660)</f>
        <v/>
      </c>
      <c r="T64" s="336" t="str">
        <f>IF(Inputs!T660=0,"",Inputs!T660)</f>
        <v/>
      </c>
      <c r="U64" s="336" t="str">
        <f>IF(Inputs!U660=0,"",Inputs!U660)</f>
        <v/>
      </c>
      <c r="V64" s="336" t="str">
        <f>IF(Inputs!V660=0,"",Inputs!V660)</f>
        <v/>
      </c>
      <c r="W64" s="336" t="str">
        <f>IF(Inputs!W660=0,"",Inputs!W660)</f>
        <v/>
      </c>
      <c r="X64" s="336" t="str">
        <f>IF(Inputs!X660=0,"",Inputs!X660)</f>
        <v/>
      </c>
      <c r="Y64" s="336" t="str">
        <f>IF(Inputs!Y660=0,"",Inputs!Y660)</f>
        <v/>
      </c>
      <c r="Z64" s="336" t="str">
        <f>IF(Inputs!Z660=0,"",Inputs!Z660)</f>
        <v/>
      </c>
    </row>
    <row r="65" spans="1:27" s="341" customFormat="1" ht="15" x14ac:dyDescent="0.25">
      <c r="A65" s="351" t="s">
        <v>102</v>
      </c>
      <c r="B65" s="352" t="str">
        <f>IF(Inputs!B661=0,"",Inputs!B661)</f>
        <v/>
      </c>
      <c r="C65" s="352" t="str">
        <f>IF(Inputs!C661=0,"",Inputs!C661)</f>
        <v/>
      </c>
      <c r="D65" s="352" t="str">
        <f>IF(Inputs!D661=0,"",Inputs!D661)</f>
        <v/>
      </c>
      <c r="E65" s="352">
        <f>IF(Inputs!E661=0,"",Inputs!E661)</f>
        <v>350</v>
      </c>
      <c r="F65" s="352">
        <f>IF(Inputs!F661=0,"",Inputs!F661)</f>
        <v>350</v>
      </c>
      <c r="G65" s="352">
        <f>IF(Inputs!G661=0,"",Inputs!G661)</f>
        <v>350</v>
      </c>
      <c r="H65" s="352">
        <f>IF(Inputs!H661=0,"",Inputs!H661)</f>
        <v>350</v>
      </c>
      <c r="I65" s="352">
        <f>IF(Inputs!I661=0,"",Inputs!I661)</f>
        <v>350</v>
      </c>
      <c r="J65" s="352">
        <f>IF(Inputs!J661=0,"",Inputs!J661)</f>
        <v>350</v>
      </c>
      <c r="K65" s="352">
        <f>IF(Inputs!K661=0,"",Inputs!K661)</f>
        <v>350</v>
      </c>
      <c r="L65" s="352">
        <f>IF(Inputs!L661=0,"",Inputs!L661)</f>
        <v>350</v>
      </c>
      <c r="M65" s="352">
        <f>IF(Inputs!M661=0,"",Inputs!M661)</f>
        <v>350</v>
      </c>
      <c r="N65" s="352">
        <f>IF(Inputs!N661=0,"",Inputs!N661)</f>
        <v>350</v>
      </c>
      <c r="O65" s="352">
        <f>IF(Inputs!O661=0,"",Inputs!O661)</f>
        <v>350</v>
      </c>
      <c r="P65" s="352">
        <f>IF(Inputs!P661=0,"",Inputs!P661)</f>
        <v>350</v>
      </c>
      <c r="Q65" s="352">
        <f>IF(Inputs!Q661=0,"",Inputs!Q661)</f>
        <v>350</v>
      </c>
      <c r="R65" s="352">
        <f>IF(Inputs!R661=0,"",Inputs!R661)</f>
        <v>350</v>
      </c>
      <c r="S65" s="352">
        <f>IF(Inputs!S661=0,"",Inputs!S661)</f>
        <v>350</v>
      </c>
      <c r="T65" s="352">
        <f>IF(Inputs!T661=0,"",Inputs!T661)</f>
        <v>350</v>
      </c>
      <c r="U65" s="352">
        <f>IF(Inputs!U661=0,"",Inputs!U661)</f>
        <v>350</v>
      </c>
      <c r="V65" s="352">
        <f>IF(Inputs!V661=0,"",Inputs!V661)</f>
        <v>350</v>
      </c>
      <c r="W65" s="352">
        <f>IF(Inputs!W661=0,"",Inputs!W661)</f>
        <v>350</v>
      </c>
      <c r="X65" s="352">
        <f>IF(Inputs!X661=0,"",Inputs!X661)</f>
        <v>350</v>
      </c>
      <c r="Y65" s="352">
        <f>IF(Inputs!Y661=0,"",Inputs!Y661)</f>
        <v>350</v>
      </c>
      <c r="Z65" s="352">
        <f>IF(Inputs!Z661=0,"",Inputs!Z661)</f>
        <v>350</v>
      </c>
    </row>
    <row r="66" spans="1:27" ht="15.75" thickBot="1" x14ac:dyDescent="0.3">
      <c r="A66" s="211" t="s">
        <v>103</v>
      </c>
      <c r="B66" s="247">
        <f>IF(Inputs!B662=0,"",Inputs!B662)</f>
        <v>0.4</v>
      </c>
      <c r="C66" s="247">
        <f>IF(Inputs!C662=0,"",Inputs!C662)</f>
        <v>0.4</v>
      </c>
      <c r="D66" s="247">
        <f>IF(Inputs!D662=0,"",Inputs!D662)</f>
        <v>0.4</v>
      </c>
      <c r="E66" s="247">
        <f>IF(Inputs!E662=0,"",Inputs!E662)</f>
        <v>0.4</v>
      </c>
      <c r="F66" s="247">
        <f>IF(Inputs!F662=0,"",Inputs!F662)</f>
        <v>0.4</v>
      </c>
      <c r="G66" s="247">
        <f>IF(Inputs!G662=0,"",Inputs!G662)</f>
        <v>0.4</v>
      </c>
      <c r="H66" s="247">
        <f>IF(Inputs!H662=0,"",Inputs!H662)</f>
        <v>0.4</v>
      </c>
      <c r="I66" s="247">
        <f>IF(Inputs!I662=0,"",Inputs!I662)</f>
        <v>0.4</v>
      </c>
      <c r="J66" s="247">
        <f>IF(Inputs!J662=0,"",Inputs!J662)</f>
        <v>0.4</v>
      </c>
      <c r="K66" s="247">
        <f>IF(Inputs!K662=0,"",Inputs!K662)</f>
        <v>0.4</v>
      </c>
      <c r="L66" s="247">
        <f>IF(Inputs!L662=0,"",Inputs!L662)</f>
        <v>0.4</v>
      </c>
      <c r="M66" s="247">
        <f>IF(Inputs!M662=0,"",Inputs!M662)</f>
        <v>0.4</v>
      </c>
      <c r="N66" s="247">
        <f>IF(Inputs!N662=0,"",Inputs!N662)</f>
        <v>0.4</v>
      </c>
      <c r="O66" s="247">
        <f>IF(Inputs!O662=0,"",Inputs!O662)</f>
        <v>0.4</v>
      </c>
      <c r="P66" s="247">
        <f>IF(Inputs!P662=0,"",Inputs!P662)</f>
        <v>0.4</v>
      </c>
      <c r="Q66" s="247">
        <f>IF(Inputs!Q662=0,"",Inputs!Q662)</f>
        <v>0.4</v>
      </c>
      <c r="R66" s="247">
        <f>IF(Inputs!R662=0,"",Inputs!R662)</f>
        <v>0.4</v>
      </c>
      <c r="S66" s="247">
        <f>IF(Inputs!S662=0,"",Inputs!S662)</f>
        <v>0.4</v>
      </c>
      <c r="T66" s="247">
        <f>IF(Inputs!T662=0,"",Inputs!T662)</f>
        <v>0.4</v>
      </c>
      <c r="U66" s="247">
        <f>IF(Inputs!U662=0,"",Inputs!U662)</f>
        <v>0.4</v>
      </c>
      <c r="V66" s="247">
        <f>IF(Inputs!V662=0,"",Inputs!V662)</f>
        <v>0.4</v>
      </c>
      <c r="W66" s="247">
        <f>IF(Inputs!W662=0,"",Inputs!W662)</f>
        <v>0.4</v>
      </c>
      <c r="X66" s="247">
        <f>IF(Inputs!X662=0,"",Inputs!X662)</f>
        <v>0.4</v>
      </c>
      <c r="Y66" s="247">
        <f>IF(Inputs!Y662=0,"",Inputs!Y662)</f>
        <v>0.4</v>
      </c>
      <c r="Z66" s="247">
        <f>IF(Inputs!Z662=0,"",Inputs!Z662)</f>
        <v>0.4</v>
      </c>
    </row>
    <row r="67" spans="1:27" ht="15.75" thickBot="1" x14ac:dyDescent="0.3">
      <c r="A67" s="218" t="s">
        <v>65</v>
      </c>
      <c r="B67" s="242">
        <f>IF(Inputs!B663=0,"",Inputs!B663)</f>
        <v>4.7</v>
      </c>
      <c r="C67" s="242">
        <f>IF(Inputs!C663=0,"",Inputs!C663)</f>
        <v>4.7</v>
      </c>
      <c r="D67" s="242">
        <f>IF(Inputs!D663=0,"",Inputs!D663)</f>
        <v>4.7</v>
      </c>
      <c r="E67" s="242">
        <f>IF(Inputs!E663=0,"",Inputs!E663)</f>
        <v>4.7</v>
      </c>
      <c r="F67" s="242">
        <f>IF(Inputs!F663=0,"",Inputs!F663)</f>
        <v>4.7</v>
      </c>
      <c r="G67" s="242">
        <f>IF(Inputs!G663=0,"",Inputs!G663)</f>
        <v>4.7</v>
      </c>
      <c r="H67" s="242">
        <f>IF(Inputs!H663=0,"",Inputs!H663)</f>
        <v>4.7</v>
      </c>
      <c r="I67" s="242">
        <f>IF(Inputs!I663=0,"",Inputs!I663)</f>
        <v>4.7</v>
      </c>
      <c r="J67" s="242">
        <f>IF(Inputs!J663=0,"",Inputs!J663)</f>
        <v>4.7</v>
      </c>
      <c r="K67" s="242">
        <f>IF(Inputs!K663=0,"",Inputs!K663)</f>
        <v>4.7</v>
      </c>
      <c r="L67" s="242">
        <f>IF(Inputs!L663=0,"",Inputs!L663)</f>
        <v>4.7</v>
      </c>
      <c r="M67" s="242">
        <f>IF(Inputs!M663=0,"",Inputs!M663)</f>
        <v>4.7</v>
      </c>
      <c r="N67" s="242">
        <f>IF(Inputs!N663=0,"",Inputs!N663)</f>
        <v>4.7</v>
      </c>
      <c r="O67" s="242">
        <f>IF(Inputs!O663=0,"",Inputs!O663)</f>
        <v>4.7</v>
      </c>
      <c r="P67" s="242">
        <f>IF(Inputs!P663=0,"",Inputs!P663)</f>
        <v>4.7</v>
      </c>
      <c r="Q67" s="242">
        <f>IF(Inputs!Q663=0,"",Inputs!Q663)</f>
        <v>4.7</v>
      </c>
      <c r="R67" s="242">
        <f>IF(Inputs!R663=0,"",Inputs!R663)</f>
        <v>4.7</v>
      </c>
      <c r="S67" s="242">
        <f>IF(Inputs!S663=0,"",Inputs!S663)</f>
        <v>4.7</v>
      </c>
      <c r="T67" s="242">
        <f>IF(Inputs!T663=0,"",Inputs!T663)</f>
        <v>4.7</v>
      </c>
      <c r="U67" s="242">
        <f>IF(Inputs!U663=0,"",Inputs!U663)</f>
        <v>4.7</v>
      </c>
      <c r="V67" s="242">
        <f>IF(Inputs!V663=0,"",Inputs!V663)</f>
        <v>4.7</v>
      </c>
      <c r="W67" s="242">
        <f>IF(Inputs!W663=0,"",Inputs!W663)</f>
        <v>4.7</v>
      </c>
      <c r="X67" s="242">
        <f>IF(Inputs!X663=0,"",Inputs!X663)</f>
        <v>4.7</v>
      </c>
      <c r="Y67" s="242">
        <f>IF(Inputs!Y663=0,"",Inputs!Y663)</f>
        <v>4.7</v>
      </c>
      <c r="Z67" s="242">
        <f>IF(Inputs!Z663=0,"",Inputs!Z663)</f>
        <v>4.7</v>
      </c>
    </row>
    <row r="68" spans="1:27" ht="15.75" thickBot="1" x14ac:dyDescent="0.3">
      <c r="A68" s="250" t="s">
        <v>22</v>
      </c>
      <c r="B68" s="242" t="str">
        <f>IF(Inputs!B664=0,"",Inputs!B664)</f>
        <v/>
      </c>
      <c r="C68" s="242" t="str">
        <f>IF(Inputs!C664=0,"",Inputs!C664)</f>
        <v/>
      </c>
      <c r="D68" s="242" t="str">
        <f>IF(Inputs!D664=0,"",Inputs!D664)</f>
        <v/>
      </c>
      <c r="E68" s="242" t="str">
        <f>IF(Inputs!E664=0,"",Inputs!E664)</f>
        <v/>
      </c>
      <c r="F68" s="242" t="str">
        <f>IF(Inputs!F664=0,"",Inputs!F664)</f>
        <v/>
      </c>
      <c r="G68" s="242" t="str">
        <f>IF(Inputs!G664=0,"",Inputs!G664)</f>
        <v/>
      </c>
      <c r="H68" s="242" t="str">
        <f>IF(Inputs!H664=0,"",Inputs!H664)</f>
        <v/>
      </c>
      <c r="I68" s="242" t="str">
        <f>IF(Inputs!I664=0,"",Inputs!I664)</f>
        <v/>
      </c>
      <c r="J68" s="242" t="str">
        <f>IF(Inputs!J664=0,"",Inputs!J664)</f>
        <v/>
      </c>
      <c r="K68" s="242" t="str">
        <f>IF(Inputs!K664=0,"",Inputs!K664)</f>
        <v/>
      </c>
      <c r="L68" s="242" t="str">
        <f>IF(Inputs!L664=0,"",Inputs!L664)</f>
        <v/>
      </c>
      <c r="M68" s="242" t="str">
        <f>IF(Inputs!M664=0,"",Inputs!M664)</f>
        <v/>
      </c>
      <c r="N68" s="242" t="str">
        <f>IF(Inputs!N664=0,"",Inputs!N664)</f>
        <v/>
      </c>
      <c r="O68" s="242" t="str">
        <f>IF(Inputs!O664=0,"",Inputs!O664)</f>
        <v/>
      </c>
      <c r="P68" s="242" t="str">
        <f>IF(Inputs!P664=0,"",Inputs!P664)</f>
        <v/>
      </c>
      <c r="Q68" s="242" t="str">
        <f>IF(Inputs!Q664=0,"",Inputs!Q664)</f>
        <v/>
      </c>
      <c r="R68" s="242" t="str">
        <f>IF(Inputs!R664=0,"",Inputs!R664)</f>
        <v/>
      </c>
      <c r="S68" s="242" t="str">
        <f>IF(Inputs!S664=0,"",Inputs!S664)</f>
        <v/>
      </c>
      <c r="T68" s="242" t="str">
        <f>IF(Inputs!T664=0,"",Inputs!T664)</f>
        <v/>
      </c>
      <c r="U68" s="242" t="str">
        <f>IF(Inputs!U664=0,"",Inputs!U664)</f>
        <v/>
      </c>
      <c r="V68" s="242" t="str">
        <f>IF(Inputs!V664=0,"",Inputs!V664)</f>
        <v/>
      </c>
      <c r="W68" s="242" t="str">
        <f>IF(Inputs!W664=0,"",Inputs!W664)</f>
        <v/>
      </c>
      <c r="X68" s="242" t="str">
        <f>IF(Inputs!X664=0,"",Inputs!X664)</f>
        <v/>
      </c>
      <c r="Y68" s="242" t="str">
        <f>IF(Inputs!Y664=0,"",Inputs!Y664)</f>
        <v/>
      </c>
      <c r="Z68" s="242" t="str">
        <f>IF(Inputs!Z664=0,"",Inputs!Z664)</f>
        <v/>
      </c>
    </row>
    <row r="69" spans="1:27" s="200" customFormat="1" ht="15" x14ac:dyDescent="0.25">
      <c r="A69" s="131"/>
      <c r="B69" s="132" t="str">
        <f>IF(Inputs!B665=0,"",Inputs!B665)</f>
        <v/>
      </c>
      <c r="C69" s="132" t="str">
        <f>IF(Inputs!C665=0,"",Inputs!C665)</f>
        <v/>
      </c>
      <c r="D69" s="132" t="str">
        <f>IF(Inputs!D665=0,"",Inputs!D665)</f>
        <v/>
      </c>
      <c r="E69" s="132" t="str">
        <f>IF(Inputs!E665=0,"",Inputs!E665)</f>
        <v/>
      </c>
      <c r="F69" s="132" t="str">
        <f>IF(Inputs!F665=0,"",Inputs!F665)</f>
        <v/>
      </c>
      <c r="G69" s="132" t="str">
        <f>IF(Inputs!G665=0,"",Inputs!G665)</f>
        <v/>
      </c>
      <c r="H69" s="132" t="str">
        <f>IF(Inputs!H665=0,"",Inputs!H665)</f>
        <v/>
      </c>
      <c r="I69" s="132" t="str">
        <f>IF(Inputs!I665=0,"",Inputs!I665)</f>
        <v/>
      </c>
      <c r="J69" s="132" t="str">
        <f>IF(Inputs!J665=0,"",Inputs!J665)</f>
        <v/>
      </c>
      <c r="K69" s="132" t="str">
        <f>IF(Inputs!K665=0,"",Inputs!K665)</f>
        <v/>
      </c>
      <c r="L69" s="132" t="str">
        <f>IF(Inputs!L665=0,"",Inputs!L665)</f>
        <v/>
      </c>
      <c r="M69" s="132" t="str">
        <f>IF(Inputs!M665=0,"",Inputs!M665)</f>
        <v/>
      </c>
      <c r="N69" s="132" t="str">
        <f>IF(Inputs!N665=0,"",Inputs!N665)</f>
        <v/>
      </c>
      <c r="O69" s="132" t="str">
        <f>IF(Inputs!O665=0,"",Inputs!O665)</f>
        <v/>
      </c>
      <c r="P69" s="132" t="str">
        <f>IF(Inputs!P665=0,"",Inputs!P665)</f>
        <v/>
      </c>
      <c r="Q69" s="132" t="str">
        <f>IF(Inputs!Q665=0,"",Inputs!Q665)</f>
        <v/>
      </c>
      <c r="R69" s="132" t="str">
        <f>IF(Inputs!R665=0,"",Inputs!R665)</f>
        <v/>
      </c>
      <c r="S69" s="132" t="str">
        <f>IF(Inputs!S665=0,"",Inputs!S665)</f>
        <v/>
      </c>
      <c r="T69" s="132" t="str">
        <f>IF(Inputs!T665=0,"",Inputs!T665)</f>
        <v/>
      </c>
      <c r="U69" s="132" t="str">
        <f>IF(Inputs!U665=0,"",Inputs!U665)</f>
        <v/>
      </c>
      <c r="V69" s="132" t="str">
        <f>IF(Inputs!V665=0,"",Inputs!V665)</f>
        <v/>
      </c>
      <c r="W69" s="132" t="str">
        <f>IF(Inputs!W665=0,"",Inputs!W665)</f>
        <v/>
      </c>
      <c r="X69" s="132" t="str">
        <f>IF(Inputs!X665=0,"",Inputs!X665)</f>
        <v/>
      </c>
      <c r="Y69" s="132" t="str">
        <f>IF(Inputs!Y665=0,"",Inputs!Y665)</f>
        <v/>
      </c>
      <c r="Z69" s="132" t="str">
        <f>IF(Inputs!Z665=0,"",Inputs!Z665)</f>
        <v/>
      </c>
    </row>
    <row r="70" spans="1:27" s="200" customFormat="1" ht="13.5" thickBot="1" x14ac:dyDescent="0.25">
      <c r="A70" s="133" t="s">
        <v>15</v>
      </c>
      <c r="B70" s="134" t="str">
        <f>IF(Inputs!B666=0,"",Inputs!B666)</f>
        <v/>
      </c>
      <c r="C70" s="134" t="str">
        <f>IF(Inputs!C666=0,"",Inputs!C666)</f>
        <v/>
      </c>
      <c r="D70" s="134" t="str">
        <f>IF(Inputs!D666=0,"",Inputs!D666)</f>
        <v/>
      </c>
      <c r="E70" s="134" t="str">
        <f>IF(Inputs!E666=0,"",Inputs!E666)</f>
        <v/>
      </c>
      <c r="F70" s="134" t="str">
        <f>IF(Inputs!F666=0,"",Inputs!F666)</f>
        <v/>
      </c>
      <c r="G70" s="134" t="str">
        <f>IF(Inputs!G666=0,"",Inputs!G666)</f>
        <v/>
      </c>
      <c r="H70" s="134" t="str">
        <f>IF(Inputs!H666=0,"",Inputs!H666)</f>
        <v/>
      </c>
      <c r="I70" s="134" t="str">
        <f>IF(Inputs!I666=0,"",Inputs!I666)</f>
        <v/>
      </c>
      <c r="J70" s="134" t="str">
        <f>IF(Inputs!J666=0,"",Inputs!J666)</f>
        <v/>
      </c>
      <c r="K70" s="134" t="str">
        <f>IF(Inputs!K666=0,"",Inputs!K666)</f>
        <v/>
      </c>
      <c r="L70" s="134" t="str">
        <f>IF(Inputs!L666=0,"",Inputs!L666)</f>
        <v/>
      </c>
      <c r="M70" s="134" t="str">
        <f>IF(Inputs!M666=0,"",Inputs!M666)</f>
        <v/>
      </c>
      <c r="N70" s="134" t="str">
        <f>IF(Inputs!N666=0,"",Inputs!N666)</f>
        <v/>
      </c>
      <c r="O70" s="134" t="str">
        <f>IF(Inputs!O666=0,"",Inputs!O666)</f>
        <v/>
      </c>
      <c r="P70" s="134" t="str">
        <f>IF(Inputs!P666=0,"",Inputs!P666)</f>
        <v/>
      </c>
      <c r="Q70" s="134" t="str">
        <f>IF(Inputs!Q666=0,"",Inputs!Q666)</f>
        <v/>
      </c>
      <c r="R70" s="134" t="str">
        <f>IF(Inputs!R666=0,"",Inputs!R666)</f>
        <v/>
      </c>
      <c r="S70" s="134" t="str">
        <f>IF(Inputs!S666=0,"",Inputs!S666)</f>
        <v/>
      </c>
      <c r="T70" s="134" t="str">
        <f>IF(Inputs!T666=0,"",Inputs!T666)</f>
        <v/>
      </c>
      <c r="U70" s="134" t="str">
        <f>IF(Inputs!U666=0,"",Inputs!U666)</f>
        <v/>
      </c>
      <c r="V70" s="134" t="str">
        <f>IF(Inputs!V666=0,"",Inputs!V666)</f>
        <v/>
      </c>
      <c r="W70" s="134" t="str">
        <f>IF(Inputs!W666=0,"",Inputs!W666)</f>
        <v/>
      </c>
      <c r="X70" s="134" t="str">
        <f>IF(Inputs!X666=0,"",Inputs!X666)</f>
        <v/>
      </c>
      <c r="Y70" s="134" t="str">
        <f>IF(Inputs!Y666=0,"",Inputs!Y666)</f>
        <v/>
      </c>
      <c r="Z70" s="134" t="str">
        <f>IF(Inputs!Z666=0,"",Inputs!Z666)</f>
        <v/>
      </c>
    </row>
    <row r="71" spans="1:27" s="341" customFormat="1" ht="15.75" thickBot="1" x14ac:dyDescent="0.3">
      <c r="A71" s="348" t="s">
        <v>104</v>
      </c>
      <c r="B71" s="349" t="str">
        <f>IF(Inputs!B667=0,"",Inputs!B667)</f>
        <v/>
      </c>
      <c r="C71" s="349">
        <f>IF(Inputs!C667=0,"",Inputs!C667)</f>
        <v>25</v>
      </c>
      <c r="D71" s="350">
        <f>IF(Inputs!D667=0,"",Inputs!D667)</f>
        <v>100</v>
      </c>
      <c r="E71" s="350">
        <f>IF(Inputs!E667=0,"",Inputs!E667)</f>
        <v>250</v>
      </c>
      <c r="F71" s="350">
        <f>IF(Inputs!F667=0,"",Inputs!F667)</f>
        <v>550</v>
      </c>
      <c r="G71" s="350">
        <f>IF(Inputs!G667=0,"",Inputs!G667)</f>
        <v>600</v>
      </c>
      <c r="H71" s="350">
        <f>IF(Inputs!H667=0,"",Inputs!H667)</f>
        <v>775</v>
      </c>
      <c r="I71" s="350">
        <f>IF(Inputs!I667=0,"",Inputs!I667)</f>
        <v>775</v>
      </c>
      <c r="J71" s="350">
        <f>IF(Inputs!J667=0,"",Inputs!J667)</f>
        <v>775</v>
      </c>
      <c r="K71" s="350">
        <f>IF(Inputs!K667=0,"",Inputs!K667)</f>
        <v>775</v>
      </c>
      <c r="L71" s="350">
        <f>IF(Inputs!L667=0,"",Inputs!L667)</f>
        <v>775</v>
      </c>
      <c r="M71" s="350">
        <f>IF(Inputs!M667=0,"",Inputs!M667)</f>
        <v>775</v>
      </c>
      <c r="N71" s="350">
        <f>IF(Inputs!N667=0,"",Inputs!N667)</f>
        <v>775</v>
      </c>
      <c r="O71" s="350">
        <f>IF(Inputs!O667=0,"",Inputs!O667)</f>
        <v>775</v>
      </c>
      <c r="P71" s="350">
        <f>IF(Inputs!P667=0,"",Inputs!P667)</f>
        <v>775</v>
      </c>
      <c r="Q71" s="350">
        <f>IF(Inputs!Q667=0,"",Inputs!Q667)</f>
        <v>775</v>
      </c>
      <c r="R71" s="350">
        <f>IF(Inputs!R667=0,"",Inputs!R667)</f>
        <v>775</v>
      </c>
      <c r="S71" s="350">
        <f>IF(Inputs!S667=0,"",Inputs!S667)</f>
        <v>775</v>
      </c>
      <c r="T71" s="350">
        <f>IF(Inputs!T667=0,"",Inputs!T667)</f>
        <v>775</v>
      </c>
      <c r="U71" s="350">
        <f>IF(Inputs!U667=0,"",Inputs!U667)</f>
        <v>775</v>
      </c>
      <c r="V71" s="350">
        <f>IF(Inputs!V667=0,"",Inputs!V667)</f>
        <v>775</v>
      </c>
      <c r="W71" s="350">
        <f>IF(Inputs!W667=0,"",Inputs!W667)</f>
        <v>775</v>
      </c>
      <c r="X71" s="350">
        <f>IF(Inputs!X667=0,"",Inputs!X667)</f>
        <v>775</v>
      </c>
      <c r="Y71" s="350">
        <f>IF(Inputs!Y667=0,"",Inputs!Y667)</f>
        <v>775</v>
      </c>
      <c r="Z71" s="350">
        <f>IF(Inputs!Z667=0,"",Inputs!Z667)</f>
        <v>775</v>
      </c>
    </row>
    <row r="72" spans="1:27" ht="15.75" thickBot="1" x14ac:dyDescent="0.3">
      <c r="A72" s="231" t="s">
        <v>105</v>
      </c>
      <c r="B72" s="251">
        <f>IF(Inputs!B668=0,"",Inputs!B668)</f>
        <v>15</v>
      </c>
      <c r="C72" s="251">
        <f>IF(Inputs!C668=0,"",Inputs!C668)</f>
        <v>15</v>
      </c>
      <c r="D72" s="251">
        <f>IF(Inputs!D668=0,"",Inputs!D668)</f>
        <v>15</v>
      </c>
      <c r="E72" s="251">
        <f>IF(Inputs!E668=0,"",Inputs!E668)</f>
        <v>15</v>
      </c>
      <c r="F72" s="251">
        <f>IF(Inputs!F668=0,"",Inputs!F668)</f>
        <v>15</v>
      </c>
      <c r="G72" s="251">
        <f>IF(Inputs!G668=0,"",Inputs!G668)</f>
        <v>15</v>
      </c>
      <c r="H72" s="251">
        <f>IF(Inputs!H668=0,"",Inputs!H668)</f>
        <v>15</v>
      </c>
      <c r="I72" s="251">
        <f>IF(Inputs!I668=0,"",Inputs!I668)</f>
        <v>15</v>
      </c>
      <c r="J72" s="251">
        <f>IF(Inputs!J668=0,"",Inputs!J668)</f>
        <v>15</v>
      </c>
      <c r="K72" s="251">
        <f>IF(Inputs!K668=0,"",Inputs!K668)</f>
        <v>15</v>
      </c>
      <c r="L72" s="251">
        <f>IF(Inputs!L668=0,"",Inputs!L668)</f>
        <v>15</v>
      </c>
      <c r="M72" s="251">
        <f>IF(Inputs!M668=0,"",Inputs!M668)</f>
        <v>15</v>
      </c>
      <c r="N72" s="251">
        <f>IF(Inputs!N668=0,"",Inputs!N668)</f>
        <v>15</v>
      </c>
      <c r="O72" s="251">
        <f>IF(Inputs!O668=0,"",Inputs!O668)</f>
        <v>15</v>
      </c>
      <c r="P72" s="251">
        <f>IF(Inputs!P668=0,"",Inputs!P668)</f>
        <v>15</v>
      </c>
      <c r="Q72" s="251">
        <f>IF(Inputs!Q668=0,"",Inputs!Q668)</f>
        <v>15</v>
      </c>
      <c r="R72" s="251">
        <f>IF(Inputs!R668=0,"",Inputs!R668)</f>
        <v>15</v>
      </c>
      <c r="S72" s="251">
        <f>IF(Inputs!S668=0,"",Inputs!S668)</f>
        <v>15</v>
      </c>
      <c r="T72" s="251">
        <f>IF(Inputs!T668=0,"",Inputs!T668)</f>
        <v>15</v>
      </c>
      <c r="U72" s="251">
        <f>IF(Inputs!U668=0,"",Inputs!U668)</f>
        <v>15</v>
      </c>
      <c r="V72" s="251">
        <f>IF(Inputs!V668=0,"",Inputs!V668)</f>
        <v>15</v>
      </c>
      <c r="W72" s="251">
        <f>IF(Inputs!W668=0,"",Inputs!W668)</f>
        <v>15</v>
      </c>
      <c r="X72" s="251">
        <f>IF(Inputs!X668=0,"",Inputs!X668)</f>
        <v>15</v>
      </c>
      <c r="Y72" s="251">
        <f>IF(Inputs!Y668=0,"",Inputs!Y668)</f>
        <v>15</v>
      </c>
      <c r="Z72" s="251">
        <f>IF(Inputs!Z668=0,"",Inputs!Z668)</f>
        <v>15</v>
      </c>
      <c r="AA72" s="252"/>
    </row>
    <row r="73" spans="1:27" ht="15.75" thickBot="1" x14ac:dyDescent="0.3">
      <c r="A73" s="253"/>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9"/>
    </row>
    <row r="74" spans="1:27" ht="15" x14ac:dyDescent="0.25">
      <c r="B74" s="466" t="s">
        <v>33</v>
      </c>
      <c r="C74" s="467"/>
      <c r="D74" s="467"/>
      <c r="E74" s="467"/>
      <c r="F74" s="255"/>
      <c r="G74" s="255"/>
      <c r="H74" s="256"/>
      <c r="I74" s="256"/>
      <c r="J74" s="257"/>
      <c r="K74" s="197"/>
      <c r="L74" s="197"/>
      <c r="M74" s="197"/>
      <c r="N74" s="197"/>
      <c r="O74" s="197"/>
      <c r="P74" s="197"/>
      <c r="Q74" s="197"/>
      <c r="R74" s="197"/>
      <c r="S74" s="197"/>
      <c r="T74" s="197"/>
      <c r="U74" s="197"/>
      <c r="V74" s="197"/>
      <c r="W74" s="197"/>
      <c r="X74" s="197"/>
      <c r="Y74" s="197"/>
      <c r="Z74" s="197"/>
      <c r="AA74" s="199"/>
    </row>
    <row r="75" spans="1:27" ht="15" x14ac:dyDescent="0.25">
      <c r="B75" s="459" t="s">
        <v>51</v>
      </c>
      <c r="C75" s="460"/>
      <c r="D75" s="460"/>
      <c r="E75" s="258">
        <f>Intro!E401</f>
        <v>5</v>
      </c>
      <c r="F75" s="259"/>
      <c r="G75" s="259"/>
      <c r="H75" s="260"/>
      <c r="I75" s="260"/>
      <c r="J75" s="261"/>
      <c r="K75" s="197"/>
      <c r="L75" s="197"/>
      <c r="M75" s="197"/>
      <c r="N75" s="197"/>
      <c r="O75" s="197"/>
      <c r="P75" s="197"/>
      <c r="Q75" s="197"/>
      <c r="R75" s="197"/>
      <c r="S75" s="197"/>
      <c r="T75" s="197"/>
      <c r="U75" s="197"/>
      <c r="V75" s="197"/>
      <c r="W75" s="197"/>
      <c r="X75" s="197"/>
      <c r="Y75" s="197"/>
      <c r="Z75" s="197"/>
      <c r="AA75" s="199"/>
    </row>
    <row r="76" spans="1:27" ht="15" x14ac:dyDescent="0.25">
      <c r="A76" s="253"/>
      <c r="B76" s="459" t="s">
        <v>52</v>
      </c>
      <c r="C76" s="460"/>
      <c r="D76" s="460"/>
      <c r="E76" s="262">
        <f>Intro!E402</f>
        <v>15</v>
      </c>
      <c r="F76" s="259"/>
      <c r="G76" s="259"/>
      <c r="H76" s="259"/>
      <c r="I76" s="259"/>
      <c r="J76" s="263"/>
      <c r="K76" s="198"/>
      <c r="L76" s="198"/>
      <c r="M76" s="198"/>
      <c r="N76" s="198"/>
      <c r="O76" s="198"/>
      <c r="P76" s="198"/>
      <c r="Q76" s="198"/>
      <c r="R76" s="198"/>
      <c r="S76" s="198"/>
      <c r="T76" s="198"/>
      <c r="U76" s="198"/>
      <c r="V76" s="198"/>
      <c r="W76" s="198"/>
      <c r="X76" s="198"/>
      <c r="Y76" s="198"/>
      <c r="Z76" s="198"/>
      <c r="AA76" s="199"/>
    </row>
    <row r="77" spans="1:27" ht="15" x14ac:dyDescent="0.25">
      <c r="A77" s="253"/>
      <c r="B77" s="459" t="s">
        <v>62</v>
      </c>
      <c r="C77" s="460"/>
      <c r="D77" s="460"/>
      <c r="E77" s="329">
        <f>Intro!E403</f>
        <v>580.79999999999995</v>
      </c>
      <c r="F77" s="259"/>
      <c r="G77" s="460" t="s">
        <v>63</v>
      </c>
      <c r="H77" s="460"/>
      <c r="I77" s="460"/>
      <c r="J77" s="264">
        <f>Intro!J403</f>
        <v>13.933333333333334</v>
      </c>
      <c r="K77" s="198"/>
      <c r="L77" s="198"/>
      <c r="M77" s="198"/>
      <c r="N77" s="198"/>
      <c r="O77" s="198"/>
      <c r="P77" s="198"/>
      <c r="Q77" s="198"/>
      <c r="R77" s="198"/>
      <c r="S77" s="198"/>
      <c r="T77" s="198"/>
      <c r="U77" s="198"/>
      <c r="V77" s="198"/>
      <c r="W77" s="198"/>
      <c r="X77" s="198"/>
      <c r="Y77" s="198"/>
      <c r="Z77" s="198"/>
      <c r="AA77" s="199"/>
    </row>
    <row r="78" spans="1:27" ht="15.75" thickBot="1" x14ac:dyDescent="0.3">
      <c r="A78" s="253"/>
      <c r="B78" s="474" t="s">
        <v>58</v>
      </c>
      <c r="C78" s="475"/>
      <c r="D78" s="475"/>
      <c r="E78" s="265">
        <f>Intro!E404</f>
        <v>581</v>
      </c>
      <c r="F78" s="266"/>
      <c r="G78" s="475" t="s">
        <v>56</v>
      </c>
      <c r="H78" s="475"/>
      <c r="I78" s="476"/>
      <c r="J78" s="267">
        <f>Intro!J404</f>
        <v>14</v>
      </c>
      <c r="K78" s="197"/>
      <c r="L78" s="197"/>
      <c r="M78" s="197"/>
      <c r="N78" s="197"/>
      <c r="O78" s="197"/>
      <c r="P78" s="197"/>
      <c r="Q78" s="197"/>
      <c r="R78" s="197"/>
      <c r="S78" s="197"/>
      <c r="T78" s="197"/>
      <c r="U78" s="197"/>
      <c r="V78" s="197"/>
      <c r="W78" s="197"/>
      <c r="X78" s="197"/>
      <c r="Y78" s="197"/>
      <c r="Z78" s="197"/>
      <c r="AA78" s="199"/>
    </row>
    <row r="79" spans="1:27" ht="15.75" thickBot="1" x14ac:dyDescent="0.3">
      <c r="A79" s="268"/>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9"/>
    </row>
    <row r="80" spans="1:27" ht="15.75" thickBot="1" x14ac:dyDescent="0.3">
      <c r="A80" s="268"/>
      <c r="B80" s="472" t="s">
        <v>59</v>
      </c>
      <c r="C80" s="473"/>
      <c r="D80" s="283">
        <f>Budget!D601</f>
        <v>1</v>
      </c>
      <c r="E80" s="197"/>
      <c r="H80" s="197"/>
      <c r="I80" s="197"/>
      <c r="J80" s="197"/>
      <c r="K80" s="197"/>
      <c r="L80" s="197"/>
      <c r="M80" s="197"/>
      <c r="N80" s="197"/>
      <c r="O80" s="197"/>
      <c r="P80" s="197"/>
      <c r="Q80" s="197"/>
      <c r="R80" s="197"/>
      <c r="S80" s="197"/>
      <c r="T80" s="197"/>
      <c r="U80" s="197"/>
      <c r="V80" s="197"/>
      <c r="W80" s="197"/>
      <c r="X80" s="197"/>
      <c r="Y80" s="197"/>
      <c r="Z80" s="197"/>
      <c r="AA80" s="199"/>
    </row>
    <row r="81" spans="1:28" ht="15.75" thickBot="1" x14ac:dyDescent="0.3">
      <c r="A81" s="268"/>
      <c r="E81" s="198"/>
      <c r="F81" s="198"/>
      <c r="G81" s="198"/>
      <c r="H81" s="198"/>
      <c r="I81" s="198"/>
      <c r="J81" s="198"/>
      <c r="K81" s="198"/>
      <c r="L81" s="198"/>
      <c r="M81" s="198"/>
      <c r="N81" s="198"/>
      <c r="O81" s="198"/>
      <c r="P81" s="198"/>
      <c r="Q81" s="198"/>
      <c r="R81" s="198"/>
      <c r="S81" s="198"/>
      <c r="T81" s="198"/>
      <c r="U81" s="198"/>
      <c r="V81" s="198"/>
      <c r="W81" s="198"/>
      <c r="X81" s="198"/>
      <c r="Y81" s="198"/>
      <c r="Z81" s="198"/>
      <c r="AA81" s="199"/>
    </row>
    <row r="82" spans="1:28" ht="15" x14ac:dyDescent="0.25">
      <c r="A82" s="268"/>
      <c r="B82" s="468" t="s">
        <v>60</v>
      </c>
      <c r="C82" s="469"/>
      <c r="D82" s="281">
        <f>Summary!F950</f>
        <v>0.2</v>
      </c>
      <c r="E82" s="197"/>
      <c r="I82" s="197"/>
      <c r="J82" s="197"/>
      <c r="K82" s="197"/>
      <c r="L82" s="197"/>
      <c r="M82" s="197"/>
      <c r="N82" s="197"/>
      <c r="O82" s="197"/>
      <c r="P82" s="197"/>
      <c r="Q82" s="197"/>
      <c r="R82" s="197"/>
      <c r="S82" s="197"/>
      <c r="T82" s="197"/>
      <c r="U82" s="197"/>
      <c r="V82" s="197"/>
      <c r="W82" s="197"/>
      <c r="X82" s="197"/>
      <c r="Y82" s="197"/>
      <c r="Z82" s="197"/>
      <c r="AA82" s="199"/>
    </row>
    <row r="83" spans="1:28" ht="15.75" thickBot="1" x14ac:dyDescent="0.3">
      <c r="A83" s="268"/>
      <c r="B83" s="470" t="s">
        <v>61</v>
      </c>
      <c r="C83" s="471"/>
      <c r="D83" s="282">
        <f>Summary!F953</f>
        <v>0.12</v>
      </c>
      <c r="E83" s="197"/>
      <c r="I83" s="197"/>
      <c r="J83" s="197"/>
      <c r="K83" s="197"/>
      <c r="L83" s="197"/>
      <c r="M83" s="197"/>
      <c r="N83" s="197"/>
      <c r="O83" s="197"/>
      <c r="P83" s="197"/>
      <c r="Q83" s="197"/>
      <c r="R83" s="197"/>
      <c r="S83" s="197"/>
      <c r="T83" s="197"/>
      <c r="U83" s="197"/>
      <c r="V83" s="197"/>
      <c r="W83" s="197"/>
      <c r="X83" s="197"/>
      <c r="Y83" s="197"/>
      <c r="Z83" s="197"/>
      <c r="AA83" s="199"/>
    </row>
    <row r="84" spans="1:28" ht="15" x14ac:dyDescent="0.25">
      <c r="A84" s="268"/>
      <c r="E84" s="197"/>
      <c r="F84" s="197"/>
      <c r="G84" s="197"/>
      <c r="H84" s="197"/>
      <c r="I84" s="197"/>
      <c r="J84" s="197"/>
      <c r="K84" s="197"/>
      <c r="L84" s="197"/>
      <c r="M84" s="197"/>
      <c r="N84" s="197"/>
      <c r="O84" s="197"/>
      <c r="P84" s="197"/>
      <c r="Q84" s="197"/>
      <c r="R84" s="197"/>
      <c r="S84" s="197"/>
      <c r="T84" s="197"/>
      <c r="U84" s="197"/>
      <c r="V84" s="197"/>
      <c r="W84" s="197"/>
      <c r="X84" s="197"/>
      <c r="Y84" s="197"/>
      <c r="Z84" s="197"/>
      <c r="AA84" s="199"/>
    </row>
    <row r="85" spans="1:28" ht="15" x14ac:dyDescent="0.25">
      <c r="A85" s="268"/>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9"/>
    </row>
    <row r="86" spans="1:28" ht="15" x14ac:dyDescent="0.25">
      <c r="A86" s="268"/>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9"/>
    </row>
    <row r="87" spans="1:28" ht="15" x14ac:dyDescent="0.25">
      <c r="A87" s="268"/>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9"/>
    </row>
    <row r="88" spans="1:28" ht="15" x14ac:dyDescent="0.25">
      <c r="A88" s="268"/>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9"/>
    </row>
    <row r="89" spans="1:28" ht="15" x14ac:dyDescent="0.25">
      <c r="A89" s="268"/>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9"/>
    </row>
    <row r="90" spans="1:28" ht="15" x14ac:dyDescent="0.25">
      <c r="A90" s="268"/>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9"/>
    </row>
    <row r="91" spans="1:28" x14ac:dyDescent="0.2">
      <c r="A91" s="269"/>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row>
    <row r="92" spans="1:28" x14ac:dyDescent="0.2">
      <c r="A92" s="269"/>
      <c r="B92" s="199"/>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row>
    <row r="93" spans="1:28" x14ac:dyDescent="0.2">
      <c r="A93" s="270"/>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row>
    <row r="94" spans="1:28" x14ac:dyDescent="0.2">
      <c r="A94" s="270"/>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row>
    <row r="95" spans="1:28" x14ac:dyDescent="0.2">
      <c r="A95" s="270"/>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row>
    <row r="96" spans="1:28" x14ac:dyDescent="0.2">
      <c r="A96" s="269"/>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row>
    <row r="97" spans="1:28" x14ac:dyDescent="0.2">
      <c r="A97" s="269"/>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row>
    <row r="98" spans="1:28" x14ac:dyDescent="0.2">
      <c r="A98" s="269"/>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row>
    <row r="99" spans="1:28" x14ac:dyDescent="0.2">
      <c r="A99" s="271"/>
    </row>
    <row r="100" spans="1:28" x14ac:dyDescent="0.2">
      <c r="A100" s="271"/>
    </row>
    <row r="126" spans="1:8" x14ac:dyDescent="0.2">
      <c r="A126" s="145"/>
      <c r="B126" s="272"/>
      <c r="C126" s="272"/>
      <c r="D126" s="272"/>
      <c r="E126" s="272"/>
      <c r="F126" s="272"/>
      <c r="G126" s="272"/>
      <c r="H126" s="272"/>
    </row>
    <row r="127" spans="1:8" x14ac:dyDescent="0.2">
      <c r="A127" s="145"/>
      <c r="B127" s="272"/>
      <c r="C127" s="272"/>
      <c r="D127" s="272"/>
      <c r="E127" s="272"/>
      <c r="F127" s="272"/>
      <c r="G127" s="272"/>
      <c r="H127" s="272"/>
    </row>
    <row r="128" spans="1:8" x14ac:dyDescent="0.2">
      <c r="A128" s="145"/>
      <c r="B128" s="272"/>
      <c r="C128" s="272"/>
      <c r="D128" s="272"/>
      <c r="E128" s="272"/>
      <c r="F128" s="272"/>
      <c r="G128" s="272"/>
      <c r="H128" s="272"/>
    </row>
    <row r="129" spans="1:8" x14ac:dyDescent="0.2">
      <c r="A129" s="145"/>
      <c r="B129" s="272"/>
      <c r="C129" s="272"/>
      <c r="D129" s="272"/>
      <c r="E129" s="272"/>
      <c r="F129" s="272"/>
      <c r="G129" s="272"/>
      <c r="H129" s="272"/>
    </row>
    <row r="130" spans="1:8" x14ac:dyDescent="0.2">
      <c r="A130" s="145"/>
      <c r="B130" s="272"/>
      <c r="C130" s="272"/>
      <c r="D130" s="272"/>
      <c r="E130" s="272"/>
      <c r="F130" s="272"/>
      <c r="G130" s="272"/>
      <c r="H130" s="272"/>
    </row>
    <row r="131" spans="1:8" x14ac:dyDescent="0.2">
      <c r="A131" s="145"/>
      <c r="B131" s="272"/>
      <c r="C131" s="272"/>
      <c r="D131" s="272"/>
      <c r="E131" s="272"/>
      <c r="F131" s="272"/>
      <c r="G131" s="272"/>
      <c r="H131" s="272"/>
    </row>
    <row r="132" spans="1:8" x14ac:dyDescent="0.2">
      <c r="A132" s="145"/>
      <c r="B132" s="272"/>
      <c r="C132" s="272"/>
      <c r="D132" s="272"/>
      <c r="E132" s="272"/>
      <c r="F132" s="272"/>
      <c r="G132" s="272"/>
      <c r="H132" s="272"/>
    </row>
    <row r="133" spans="1:8" x14ac:dyDescent="0.2">
      <c r="A133" s="145"/>
      <c r="B133" s="272"/>
      <c r="C133" s="272"/>
      <c r="D133" s="272"/>
      <c r="E133" s="272"/>
      <c r="F133" s="272"/>
      <c r="G133" s="272"/>
      <c r="H133" s="272"/>
    </row>
    <row r="134" spans="1:8" x14ac:dyDescent="0.2">
      <c r="A134" s="145"/>
      <c r="B134" s="272"/>
      <c r="C134" s="272"/>
      <c r="D134" s="272"/>
      <c r="E134" s="272"/>
      <c r="F134" s="272"/>
      <c r="G134" s="272"/>
      <c r="H134" s="272"/>
    </row>
    <row r="135" spans="1:8" x14ac:dyDescent="0.2">
      <c r="A135" s="145"/>
      <c r="B135" s="272"/>
      <c r="C135" s="272"/>
      <c r="D135" s="272"/>
      <c r="E135" s="272"/>
      <c r="F135" s="272"/>
      <c r="G135" s="272"/>
      <c r="H135" s="272"/>
    </row>
    <row r="136" spans="1:8" x14ac:dyDescent="0.2">
      <c r="A136" s="145"/>
      <c r="B136" s="272"/>
      <c r="C136" s="272"/>
      <c r="D136" s="272"/>
      <c r="E136" s="272"/>
      <c r="F136" s="272"/>
      <c r="G136" s="272"/>
      <c r="H136" s="272"/>
    </row>
    <row r="137" spans="1:8" x14ac:dyDescent="0.2">
      <c r="A137" s="145"/>
      <c r="B137" s="272"/>
      <c r="C137" s="272"/>
      <c r="D137" s="272"/>
      <c r="E137" s="272"/>
      <c r="F137" s="272"/>
      <c r="G137" s="272"/>
      <c r="H137" s="272"/>
    </row>
    <row r="138" spans="1:8" x14ac:dyDescent="0.2">
      <c r="A138" s="145"/>
      <c r="B138" s="272"/>
      <c r="C138" s="272"/>
      <c r="D138" s="272"/>
      <c r="E138" s="272"/>
      <c r="F138" s="272"/>
      <c r="G138" s="272"/>
      <c r="H138" s="272"/>
    </row>
    <row r="139" spans="1:8" x14ac:dyDescent="0.2">
      <c r="A139" s="145"/>
      <c r="B139" s="272"/>
      <c r="C139" s="272"/>
      <c r="D139" s="272"/>
      <c r="E139" s="272"/>
      <c r="F139" s="272"/>
      <c r="G139" s="272"/>
      <c r="H139" s="272"/>
    </row>
    <row r="140" spans="1:8" x14ac:dyDescent="0.2">
      <c r="A140" s="145"/>
      <c r="B140" s="272"/>
      <c r="C140" s="272"/>
      <c r="D140" s="272"/>
      <c r="E140" s="272"/>
      <c r="F140" s="272"/>
      <c r="G140" s="272"/>
      <c r="H140" s="272"/>
    </row>
    <row r="141" spans="1:8" x14ac:dyDescent="0.2">
      <c r="A141" s="145"/>
      <c r="B141" s="272"/>
      <c r="C141" s="272"/>
      <c r="D141" s="272"/>
      <c r="E141" s="272"/>
      <c r="F141" s="272"/>
      <c r="G141" s="272"/>
      <c r="H141" s="272"/>
    </row>
    <row r="142" spans="1:8" x14ac:dyDescent="0.2">
      <c r="A142" s="145"/>
      <c r="B142" s="272"/>
      <c r="C142" s="272"/>
      <c r="D142" s="272"/>
      <c r="E142" s="272"/>
      <c r="F142" s="272"/>
      <c r="G142" s="272"/>
      <c r="H142" s="272"/>
    </row>
    <row r="143" spans="1:8" x14ac:dyDescent="0.2">
      <c r="A143" s="145"/>
      <c r="B143" s="272"/>
      <c r="C143" s="272"/>
      <c r="D143" s="272"/>
      <c r="E143" s="272"/>
      <c r="F143" s="272"/>
      <c r="G143" s="272"/>
      <c r="H143" s="272"/>
    </row>
    <row r="144" spans="1:8" x14ac:dyDescent="0.2">
      <c r="A144" s="145"/>
      <c r="B144" s="272"/>
      <c r="C144" s="272"/>
      <c r="D144" s="272"/>
      <c r="E144" s="272"/>
      <c r="F144" s="272"/>
      <c r="G144" s="272"/>
      <c r="H144" s="272"/>
    </row>
    <row r="145" spans="1:8" x14ac:dyDescent="0.2">
      <c r="A145" s="145"/>
      <c r="B145" s="272"/>
      <c r="C145" s="272"/>
      <c r="D145" s="272"/>
      <c r="E145" s="272"/>
      <c r="F145" s="272"/>
      <c r="G145" s="272"/>
      <c r="H145" s="272"/>
    </row>
    <row r="146" spans="1:8" x14ac:dyDescent="0.2">
      <c r="A146" s="145"/>
      <c r="B146" s="272"/>
      <c r="C146" s="272"/>
      <c r="D146" s="272"/>
      <c r="E146" s="272"/>
      <c r="F146" s="272"/>
      <c r="G146" s="272"/>
      <c r="H146" s="272"/>
    </row>
    <row r="147" spans="1:8" x14ac:dyDescent="0.2">
      <c r="A147" s="145"/>
      <c r="B147" s="272"/>
      <c r="C147" s="272"/>
      <c r="D147" s="272"/>
      <c r="E147" s="272"/>
      <c r="F147" s="272"/>
      <c r="G147" s="272"/>
      <c r="H147" s="272"/>
    </row>
    <row r="148" spans="1:8" x14ac:dyDescent="0.2">
      <c r="A148" s="145"/>
      <c r="B148" s="272"/>
      <c r="C148" s="272"/>
      <c r="D148" s="272"/>
      <c r="E148" s="272"/>
      <c r="F148" s="272"/>
      <c r="G148" s="272"/>
      <c r="H148" s="272"/>
    </row>
    <row r="149" spans="1:8" x14ac:dyDescent="0.2">
      <c r="A149" s="145"/>
      <c r="B149" s="272"/>
      <c r="C149" s="272"/>
      <c r="D149" s="272"/>
      <c r="E149" s="272"/>
      <c r="F149" s="272"/>
      <c r="G149" s="272"/>
      <c r="H149" s="272"/>
    </row>
    <row r="150" spans="1:8" x14ac:dyDescent="0.2">
      <c r="A150" s="145"/>
      <c r="B150" s="272"/>
      <c r="C150" s="272"/>
      <c r="D150" s="272"/>
      <c r="E150" s="272"/>
      <c r="F150" s="272"/>
      <c r="G150" s="272"/>
      <c r="H150" s="272"/>
    </row>
    <row r="151" spans="1:8" x14ac:dyDescent="0.2">
      <c r="A151" s="145"/>
      <c r="B151" s="272"/>
      <c r="C151" s="272"/>
      <c r="D151" s="272"/>
      <c r="E151" s="272"/>
      <c r="F151" s="272"/>
      <c r="G151" s="272"/>
      <c r="H151" s="272"/>
    </row>
    <row r="152" spans="1:8" x14ac:dyDescent="0.2">
      <c r="A152" s="145"/>
      <c r="B152" s="272"/>
      <c r="C152" s="272"/>
      <c r="D152" s="272"/>
      <c r="E152" s="272"/>
      <c r="F152" s="272"/>
      <c r="G152" s="272"/>
      <c r="H152" s="272"/>
    </row>
    <row r="153" spans="1:8" x14ac:dyDescent="0.2">
      <c r="A153" s="145"/>
      <c r="B153" s="272"/>
      <c r="C153" s="272"/>
      <c r="D153" s="272"/>
      <c r="E153" s="272"/>
      <c r="F153" s="272"/>
      <c r="G153" s="272"/>
      <c r="H153" s="272"/>
    </row>
    <row r="154" spans="1:8" x14ac:dyDescent="0.2">
      <c r="A154" s="145"/>
      <c r="B154" s="272"/>
      <c r="C154" s="272"/>
      <c r="D154" s="272"/>
      <c r="E154" s="272"/>
      <c r="F154" s="272"/>
      <c r="G154" s="272"/>
      <c r="H154" s="272"/>
    </row>
    <row r="193" spans="1:11" x14ac:dyDescent="0.2">
      <c r="A193" s="269"/>
      <c r="B193" s="199"/>
      <c r="C193" s="199"/>
      <c r="D193" s="199"/>
      <c r="E193" s="199"/>
      <c r="F193" s="199"/>
      <c r="G193" s="199"/>
      <c r="H193" s="199"/>
      <c r="I193" s="199"/>
      <c r="J193" s="199"/>
      <c r="K193" s="199"/>
    </row>
    <row r="194" spans="1:11" x14ac:dyDescent="0.2">
      <c r="A194" s="269"/>
      <c r="B194" s="199"/>
      <c r="C194" s="199"/>
      <c r="D194" s="199"/>
      <c r="E194" s="199"/>
      <c r="F194" s="199"/>
      <c r="G194" s="199"/>
      <c r="H194" s="199"/>
      <c r="I194" s="199"/>
      <c r="J194" s="199"/>
      <c r="K194" s="199"/>
    </row>
    <row r="195" spans="1:11" x14ac:dyDescent="0.2">
      <c r="A195" s="269"/>
      <c r="B195" s="199"/>
      <c r="C195" s="199"/>
      <c r="D195" s="199"/>
      <c r="E195" s="199"/>
      <c r="F195" s="199"/>
      <c r="G195" s="199"/>
      <c r="H195" s="199"/>
      <c r="I195" s="199"/>
      <c r="J195" s="199"/>
      <c r="K195" s="199"/>
    </row>
    <row r="196" spans="1:11" x14ac:dyDescent="0.2">
      <c r="A196" s="269"/>
      <c r="B196" s="199"/>
      <c r="C196" s="199"/>
      <c r="D196" s="199"/>
      <c r="E196" s="199"/>
      <c r="F196" s="199"/>
      <c r="G196" s="199"/>
      <c r="H196" s="199"/>
      <c r="I196" s="199"/>
      <c r="J196" s="199"/>
      <c r="K196" s="199"/>
    </row>
    <row r="197" spans="1:11" x14ac:dyDescent="0.2">
      <c r="A197" s="269"/>
      <c r="B197" s="199"/>
      <c r="C197" s="199"/>
      <c r="D197" s="199"/>
      <c r="E197" s="199"/>
      <c r="F197" s="199"/>
      <c r="G197" s="199"/>
      <c r="H197" s="199"/>
      <c r="I197" s="199"/>
      <c r="J197" s="199"/>
      <c r="K197" s="199"/>
    </row>
    <row r="198" spans="1:11" x14ac:dyDescent="0.2">
      <c r="A198" s="269"/>
      <c r="B198" s="199"/>
      <c r="C198" s="199"/>
      <c r="D198" s="199"/>
      <c r="E198" s="199"/>
      <c r="F198" s="199"/>
      <c r="G198" s="199"/>
      <c r="H198" s="199"/>
      <c r="I198" s="199"/>
      <c r="J198" s="199"/>
      <c r="K198" s="199"/>
    </row>
    <row r="199" spans="1:11" x14ac:dyDescent="0.2">
      <c r="A199" s="269"/>
      <c r="B199" s="199"/>
      <c r="C199" s="199"/>
      <c r="D199" s="199"/>
      <c r="E199" s="199"/>
      <c r="F199" s="199"/>
      <c r="G199" s="199"/>
      <c r="H199" s="199"/>
      <c r="I199" s="199"/>
      <c r="J199" s="199"/>
      <c r="K199" s="199"/>
    </row>
    <row r="200" spans="1:11" x14ac:dyDescent="0.2">
      <c r="A200" s="269"/>
      <c r="B200" s="199"/>
      <c r="C200" s="199"/>
      <c r="D200" s="199"/>
      <c r="E200" s="199"/>
      <c r="F200" s="199"/>
      <c r="G200" s="199"/>
      <c r="H200" s="199"/>
      <c r="I200" s="199"/>
      <c r="J200" s="199"/>
      <c r="K200" s="199"/>
    </row>
    <row r="201" spans="1:11" ht="15" x14ac:dyDescent="0.25">
      <c r="A201" s="269"/>
      <c r="B201" s="273"/>
      <c r="C201" s="273"/>
      <c r="D201" s="273"/>
      <c r="E201" s="273"/>
      <c r="F201" s="274"/>
      <c r="G201" s="274"/>
      <c r="H201" s="275"/>
      <c r="I201" s="275"/>
      <c r="J201" s="275"/>
      <c r="K201" s="200"/>
    </row>
    <row r="202" spans="1:11" ht="15" x14ac:dyDescent="0.25">
      <c r="A202" s="269"/>
      <c r="B202" s="276"/>
      <c r="C202" s="276"/>
      <c r="D202" s="276"/>
      <c r="E202" s="277"/>
      <c r="F202" s="274"/>
      <c r="G202" s="274"/>
      <c r="H202" s="275"/>
      <c r="I202" s="275"/>
      <c r="J202" s="275"/>
      <c r="K202" s="200"/>
    </row>
    <row r="203" spans="1:11" ht="15" x14ac:dyDescent="0.25">
      <c r="A203" s="269"/>
      <c r="B203" s="276"/>
      <c r="C203" s="276"/>
      <c r="D203" s="276"/>
      <c r="E203" s="278"/>
      <c r="F203" s="274"/>
      <c r="G203" s="274"/>
      <c r="H203" s="274"/>
      <c r="I203" s="274"/>
      <c r="J203" s="274"/>
      <c r="K203" s="200"/>
    </row>
    <row r="204" spans="1:11" ht="15" x14ac:dyDescent="0.25">
      <c r="A204" s="269"/>
      <c r="B204" s="276"/>
      <c r="C204" s="276"/>
      <c r="D204" s="276"/>
      <c r="E204" s="278"/>
      <c r="F204" s="274"/>
      <c r="G204" s="276"/>
      <c r="H204" s="276"/>
      <c r="I204" s="276"/>
      <c r="J204" s="279"/>
      <c r="K204" s="200"/>
    </row>
    <row r="205" spans="1:11" ht="15" x14ac:dyDescent="0.25">
      <c r="A205" s="269"/>
      <c r="B205" s="276"/>
      <c r="C205" s="276"/>
      <c r="D205" s="276"/>
      <c r="E205" s="280"/>
      <c r="F205" s="274"/>
      <c r="G205" s="276"/>
      <c r="H205" s="276"/>
      <c r="I205" s="276"/>
      <c r="J205" s="280"/>
      <c r="K205" s="200"/>
    </row>
    <row r="206" spans="1:11" x14ac:dyDescent="0.2">
      <c r="A206" s="269"/>
      <c r="B206" s="200"/>
      <c r="C206" s="200"/>
      <c r="D206" s="200"/>
      <c r="E206" s="200"/>
      <c r="F206" s="200"/>
      <c r="G206" s="200"/>
      <c r="H206" s="200"/>
      <c r="I206" s="200"/>
      <c r="J206" s="200"/>
      <c r="K206" s="200"/>
    </row>
    <row r="207" spans="1:11" x14ac:dyDescent="0.2">
      <c r="A207" s="269"/>
      <c r="B207" s="200"/>
      <c r="C207" s="200"/>
      <c r="D207" s="200"/>
      <c r="E207" s="200"/>
      <c r="F207" s="200"/>
      <c r="G207" s="200"/>
      <c r="H207" s="200"/>
      <c r="I207" s="200"/>
      <c r="J207" s="200"/>
      <c r="K207" s="200"/>
    </row>
    <row r="208" spans="1:11" x14ac:dyDescent="0.2">
      <c r="A208" s="269"/>
      <c r="B208" s="199"/>
      <c r="C208" s="199"/>
      <c r="D208" s="199"/>
      <c r="E208" s="199"/>
      <c r="F208" s="199"/>
      <c r="G208" s="199"/>
      <c r="H208" s="199"/>
      <c r="I208" s="199"/>
      <c r="J208" s="199"/>
      <c r="K208" s="199"/>
    </row>
  </sheetData>
  <sheetProtection sheet="1" objects="1" scenarios="1" formatCells="0" formatColumns="0" formatRows="0"/>
  <mergeCells count="12">
    <mergeCell ref="B82:C82"/>
    <mergeCell ref="B83:C83"/>
    <mergeCell ref="B80:C80"/>
    <mergeCell ref="B78:D78"/>
    <mergeCell ref="G78:I78"/>
    <mergeCell ref="B77:D77"/>
    <mergeCell ref="G77:I77"/>
    <mergeCell ref="A1:Z2"/>
    <mergeCell ref="A3:Z3"/>
    <mergeCell ref="B74:E74"/>
    <mergeCell ref="B75:D75"/>
    <mergeCell ref="B76:D76"/>
  </mergeCells>
  <conditionalFormatting sqref="B64:Z64">
    <cfRule type="expression" dxfId="0" priority="1" stopIfTrue="1">
      <formula>B64&lt;&gt;B660</formula>
    </cfRule>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Intro</vt:lpstr>
      <vt:lpstr>Inputs</vt:lpstr>
      <vt:lpstr>Budget</vt:lpstr>
      <vt:lpstr>Summary</vt:lpstr>
      <vt:lpstr>Default Example Estimates</vt:lpstr>
      <vt:lpstr>Acres</vt:lpstr>
      <vt:lpstr>DiscountRate</vt:lpstr>
      <vt:lpstr>ft_btwn_rows</vt:lpstr>
      <vt:lpstr>ft_btwn_trees</vt:lpstr>
      <vt:lpstr>num_rows_per_acre</vt:lpstr>
      <vt:lpstr>Number_of_Acres</vt:lpstr>
      <vt:lpstr>NumberAcres</vt:lpstr>
      <vt:lpstr>NumberOfAcres</vt:lpstr>
      <vt:lpstr>Budget!Print_Area</vt:lpstr>
      <vt:lpstr>Inputs!Print_Area</vt:lpstr>
      <vt:lpstr>TPA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Intern-Win7</dc:creator>
  <cp:lastModifiedBy>Jarrad</cp:lastModifiedBy>
  <cp:lastPrinted>2012-06-06T17:17:28Z</cp:lastPrinted>
  <dcterms:created xsi:type="dcterms:W3CDTF">2012-05-08T11:29:42Z</dcterms:created>
  <dcterms:modified xsi:type="dcterms:W3CDTF">2013-09-14T15:13:28Z</dcterms:modified>
</cp:coreProperties>
</file>