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610" activeTab="0"/>
  </bookViews>
  <sheets>
    <sheet name="2007" sheetId="1" r:id="rId1"/>
  </sheets>
  <definedNames>
    <definedName name="_xlnm.Print_Area" localSheetId="0">'2007'!$A$6:$J$67</definedName>
    <definedName name="_xlnm.Print_Titles" localSheetId="0">'2007'!$3:$5</definedName>
  </definedNames>
  <calcPr fullCalcOnLoad="1"/>
</workbook>
</file>

<file path=xl/sharedStrings.xml><?xml version="1.0" encoding="utf-8"?>
<sst xmlns="http://schemas.openxmlformats.org/spreadsheetml/2006/main" count="92" uniqueCount="45">
  <si>
    <t>TRACTOR COSTS PER HOUR (EXCLUDING LABOR)</t>
  </si>
  <si>
    <t>PURCHASE</t>
  </si>
  <si>
    <t>HOURS OF USE PER YEAR</t>
  </si>
  <si>
    <t>NO.</t>
  </si>
  <si>
    <t>MACHINE</t>
  </si>
  <si>
    <t>PRICE</t>
  </si>
  <si>
    <t>**</t>
  </si>
  <si>
    <t>O.C.</t>
  </si>
  <si>
    <t>F.C.</t>
  </si>
  <si>
    <t>O.C. = Operating Costs (Fuel, oil, lube, repairs )</t>
  </si>
  <si>
    <t>F.C. = Fixed Costs (depreciation, insurance, taxes, interest )</t>
  </si>
  <si>
    <t>30-40 HP TRACTOR</t>
  </si>
  <si>
    <t>50-60 HP TRACTOR</t>
  </si>
  <si>
    <t>70-80 HP TRACTOR</t>
  </si>
  <si>
    <t>95-105 HP TRACTOR</t>
  </si>
  <si>
    <t>115-125 HP TRACTOR</t>
  </si>
  <si>
    <t>135-145 HP TRACTOR</t>
  </si>
  <si>
    <t>155-165 HP TRACTOR</t>
  </si>
  <si>
    <t>175-185 HP TRACTOR</t>
  </si>
  <si>
    <t>195-205 HP TRACTOR</t>
  </si>
  <si>
    <t>30-40 HP TRACTOR MFWD</t>
  </si>
  <si>
    <t>50-60 HP TRACTOR MFWD</t>
  </si>
  <si>
    <t>70-80 HP TRACTOR MFWD</t>
  </si>
  <si>
    <t>95-105 HP TRACTOR MFWD</t>
  </si>
  <si>
    <t>135-145 HP TRACTOR MFWD</t>
  </si>
  <si>
    <t>155-165 HP TRACTOR MFWD</t>
  </si>
  <si>
    <t>175-185 HP TRACTOR MFWD</t>
  </si>
  <si>
    <t>195-205 HP TRACTOR MFWD</t>
  </si>
  <si>
    <t>Oil &amp; Lube (% of Fuel Cost)</t>
  </si>
  <si>
    <t>Years of Life before Trade-in</t>
  </si>
  <si>
    <t>Diesel Fuel Cost ($/Gal)</t>
  </si>
  <si>
    <t>HP</t>
  </si>
  <si>
    <t>AVG.</t>
  </si>
  <si>
    <t>Variable Cost</t>
  </si>
  <si>
    <t>Fixed Costs</t>
  </si>
  <si>
    <t>Interest</t>
  </si>
  <si>
    <t>Insurance</t>
  </si>
  <si>
    <t>Taxes</t>
  </si>
  <si>
    <t>Interest (%)</t>
  </si>
  <si>
    <t>Insurance ($/1000)</t>
  </si>
  <si>
    <t>Taxes ($/1000)</t>
  </si>
  <si>
    <t>SV</t>
  </si>
  <si>
    <t>Dep</t>
  </si>
  <si>
    <t>Fixed Cost Equations</t>
  </si>
  <si>
    <t>115-125 HP TRACTOR MFWD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</si>
</sst>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_);\(&quot;$&quot;#,##0.0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7" fontId="0" fillId="0" borderId="0" xfId="17" applyNumberFormat="1" applyAlignment="1">
      <alignment/>
    </xf>
    <xf numFmtId="7" fontId="0" fillId="0" borderId="0" xfId="17" applyNumberFormat="1" applyFon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37" fontId="0" fillId="0" borderId="0" xfId="17" applyNumberFormat="1" applyFont="1" applyAlignment="1" quotePrefix="1">
      <alignment/>
    </xf>
    <xf numFmtId="7" fontId="0" fillId="0" borderId="0" xfId="17" applyNumberFormat="1" applyFont="1" applyAlignment="1" quotePrefix="1">
      <alignment/>
    </xf>
    <xf numFmtId="166" fontId="0" fillId="0" borderId="0" xfId="17" applyNumberFormat="1" applyFont="1" applyAlignment="1" quotePrefix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7" fontId="0" fillId="0" borderId="0" xfId="0" applyNumberFormat="1" applyAlignment="1" applyProtection="1">
      <alignment/>
      <protection/>
    </xf>
    <xf numFmtId="7" fontId="0" fillId="0" borderId="0" xfId="17" applyNumberFormat="1" applyFont="1" applyAlignment="1" applyProtection="1" quotePrefix="1">
      <alignment/>
      <protection/>
    </xf>
    <xf numFmtId="7" fontId="0" fillId="0" borderId="0" xfId="17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9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7" fontId="0" fillId="0" borderId="2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4">
      <selection activeCell="D6" sqref="D6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3" width="6.140625" style="1" customWidth="1"/>
    <col min="4" max="4" width="12.28125" style="1" customWidth="1"/>
    <col min="5" max="16384" width="8.8515625" style="0" customWidth="1"/>
  </cols>
  <sheetData>
    <row r="1" spans="1:10" ht="2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4" spans="3:14" ht="12.75">
      <c r="C4" s="1" t="s">
        <v>32</v>
      </c>
      <c r="D4" s="1" t="s">
        <v>1</v>
      </c>
      <c r="F4" s="2"/>
      <c r="G4" s="2"/>
      <c r="H4" s="3" t="s">
        <v>2</v>
      </c>
      <c r="I4" s="2"/>
      <c r="J4" s="2"/>
      <c r="K4" s="12"/>
      <c r="L4" s="12"/>
      <c r="M4" s="12"/>
      <c r="N4" s="12"/>
    </row>
    <row r="5" spans="1:15" ht="12.75">
      <c r="A5" s="2" t="s">
        <v>3</v>
      </c>
      <c r="B5" s="3" t="s">
        <v>4</v>
      </c>
      <c r="C5" s="3" t="s">
        <v>31</v>
      </c>
      <c r="D5" s="3" t="s">
        <v>5</v>
      </c>
      <c r="E5" s="3" t="s">
        <v>6</v>
      </c>
      <c r="F5" s="18">
        <v>300</v>
      </c>
      <c r="G5" s="18">
        <v>400</v>
      </c>
      <c r="H5" s="18">
        <v>500</v>
      </c>
      <c r="I5" s="18">
        <v>600</v>
      </c>
      <c r="J5" s="18">
        <v>700</v>
      </c>
      <c r="K5" s="13"/>
      <c r="L5" s="13"/>
      <c r="M5" s="13"/>
      <c r="N5" s="13"/>
      <c r="O5" t="s">
        <v>43</v>
      </c>
    </row>
    <row r="6" spans="1:16" ht="15" customHeight="1">
      <c r="A6" s="1">
        <v>1</v>
      </c>
      <c r="B6" t="s">
        <v>11</v>
      </c>
      <c r="C6" s="19">
        <v>35</v>
      </c>
      <c r="D6" s="20">
        <v>18000</v>
      </c>
      <c r="E6" s="1" t="s">
        <v>7</v>
      </c>
      <c r="F6" s="14">
        <f>ROUND(($D$62*(1+$D$63)*$C6*0.044)+((($D6*0.007)*(((F$5*$D$64)+F$5)/1000)^2)-(($D6*0.007)*((F$5*$D$64)/1000)^2))/F$5,2)</f>
        <v>5.11</v>
      </c>
      <c r="G6" s="14">
        <f>ROUND(($D$62*(1+$D$63)*$C6*0.044)+((($D6*0.007)*(((G$5*$D$64)+G$5)/1000)^2)-(($D6*0.007)*((G$5*$D$64)/1000)^2))/G$5,2)</f>
        <v>5.42</v>
      </c>
      <c r="H6" s="14">
        <f>ROUND(($D$62*(1+$D$63)*$C6*0.044)+((($D6*0.007)*(((H$5*$D$64)+H$5)/1000)^2)-(($D6*0.007)*((H$5*$D$64)/1000)^2))/H$5,2)</f>
        <v>5.74</v>
      </c>
      <c r="I6" s="14">
        <f>ROUND(($D$62*(1+$D$63)*$C6*0.044)+((($D6*0.007)*(((I$5*$D$64)+I$5)/1000)^2)-(($D6*0.007)*((I$5*$D$64)/1000)^2))/I$5,2)</f>
        <v>6.05</v>
      </c>
      <c r="J6" s="14">
        <f>ROUND(($D$62*(1+$D$63)*$C6*0.044)+((($D6*0.007)*(((J$5*$D$64)+J$5)/1000)^2)-(($D6*0.007)*((J$5*$D$64)/1000)^2))/J$5,2)</f>
        <v>6.37</v>
      </c>
      <c r="K6" s="6"/>
      <c r="L6" s="6"/>
      <c r="M6" s="6"/>
      <c r="N6" s="6"/>
      <c r="O6" t="s">
        <v>41</v>
      </c>
      <c r="P6" s="8">
        <f>(D6*((0.981-(0.0934*($D$64)^0.5))-(0.0058*(F$5)^0.5))^2)</f>
        <v>5584.360932838915</v>
      </c>
    </row>
    <row r="7" spans="1:16" ht="12.75">
      <c r="A7" s="1"/>
      <c r="C7" s="19"/>
      <c r="D7" s="20"/>
      <c r="E7" s="1" t="s">
        <v>8</v>
      </c>
      <c r="F7" s="15">
        <f>($D6-($D6*((0.9809-(0.0934*($D$64)^0.5))-(0.0058*(F$5)^0.5))^2))/(F$5*$D$64)+(($D6+($D6*((0.9809-(0.0934*($D$64)^0.5))-(0.0058*(F$5)^0.5))^2))*($J$63/1000))/(2*F$5)+($D6*($J$64/1000)/F$5)+(($D6+($D6*((0.9809-(0.0934*($D$64)^0.5))-(0.0058*(F$5)^0.5))^2))*($J$62/100))/(2*F$5)</f>
        <v>6.82948325768497</v>
      </c>
      <c r="G7" s="15">
        <f>($D6-($D6*((0.9809-(0.0934*($D$64)^0.5))-(0.0058*(G$5)^0.5))^2))/(G$5*$D$64)+(($D6+($D6*((0.9809-(0.0934*($D$64)^0.5))-(0.0058*(G$5)^0.5))^2))*($J$63/1000))/(2*G$5)+($D6*($J$64/1000)/G$5)+(($D6+($D6*((0.9809-(0.0934*($D$64)^0.5))-(0.0058*(G$5)^0.5))^2))*($J$62/100))/(2*G$5)</f>
        <v>5.153090705382619</v>
      </c>
      <c r="H7" s="15">
        <f>($D6-($D6*((0.9809-(0.0934*($D$64)^0.5))-(0.0058*(H$5)^0.5))^2))/(H$5*$D$64)+(($D6+($D6*((0.9809-(0.0934*($D$64)^0.5))-(0.0058*(H$5)^0.5))^2))*($J$63/1000))/(2*H$5)+($D6*($J$64/1000)/H$5)+(($D6+($D6*((0.9809-(0.0934*($D$64)^0.5))-(0.0058*(H$5)^0.5))^2))*($J$62/100))/(2*H$5)</f>
        <v>4.14372530931054</v>
      </c>
      <c r="I7" s="15">
        <f>($D6-($D6*((0.9809-(0.0934*($D$64)^0.5))-(0.0058*(I$5)^0.5))^2))/(I$5*$D$64)+(($D6+($D6*((0.9809-(0.0934*($D$64)^0.5))-(0.0058*(I$5)^0.5))^2))*($J$63/1000))/(2*I$5)+($D6*($J$64/1000)/I$5)+(($D6+($D6*((0.9809-(0.0934*($D$64)^0.5))-(0.0058*(I$5)^0.5))^2))*($J$62/100))/(2*I$5)</f>
        <v>3.4687255686158114</v>
      </c>
      <c r="J7" s="15">
        <f>($D6-($D6*((0.9809-(0.0934*($D$64)^0.5))-(0.0058*(J$5)^0.5))^2))/(J$5*$D$64)+(($D6+($D6*((0.9809-(0.0934*($D$64)^0.5))-(0.0058*(J$5)^0.5))^2))*($J$63/1000))/(2*J$5)+($D6*($J$64/1000)/J$5)+(($D6+($D6*((0.9809-(0.0934*($D$64)^0.5))-(0.0058*(J$5)^0.5))^2))*($J$62/100))/(2*J$5)</f>
        <v>2.9852257792605545</v>
      </c>
      <c r="K7" s="9"/>
      <c r="L7" s="9"/>
      <c r="M7" s="9"/>
      <c r="N7" s="9"/>
      <c r="O7" t="s">
        <v>42</v>
      </c>
      <c r="P7" s="10">
        <f>($D6-($D6*((0.9809-(0.0934*($D$64)^0.5))-(0.0058*(F$5)^0.5))^2))/(F$5*$D$64)</f>
        <v>3.4493455737292753</v>
      </c>
    </row>
    <row r="8" spans="1:16" ht="12.75">
      <c r="A8" s="1"/>
      <c r="C8" s="19"/>
      <c r="D8" s="20"/>
      <c r="F8" s="16"/>
      <c r="G8" s="17"/>
      <c r="H8" s="16"/>
      <c r="I8" s="16"/>
      <c r="J8" s="16"/>
      <c r="K8" s="4"/>
      <c r="L8" s="4"/>
      <c r="M8" s="4"/>
      <c r="N8" s="4"/>
      <c r="O8" t="s">
        <v>37</v>
      </c>
      <c r="P8" s="10">
        <f>($D6*($J$64/1000)/F$5)</f>
        <v>0</v>
      </c>
    </row>
    <row r="9" spans="1:16" ht="12.75">
      <c r="A9" s="1">
        <v>2</v>
      </c>
      <c r="B9" t="s">
        <v>12</v>
      </c>
      <c r="C9" s="19">
        <v>55</v>
      </c>
      <c r="D9" s="20">
        <v>23225</v>
      </c>
      <c r="E9" s="1" t="s">
        <v>7</v>
      </c>
      <c r="F9" s="14">
        <f>ROUND(($D$62*(1+$D$63)*$C9*0.044)+((($D9*0.007)*(((F$5*$D$64)+F$5)/1000)^2)-(($D9*0.007)*((F$5*$D$64)/1000)^2))/F$5,2)</f>
        <v>7.76</v>
      </c>
      <c r="G9" s="14">
        <f>ROUND(($D$62*(1+$D$63)*$C9*0.044)+((($D9*0.007)*(((G$5*$D$64)+G$5)/1000)^2)-(($D9*0.007)*((G$5*$D$64)/1000)^2))/G$5,2)</f>
        <v>8.17</v>
      </c>
      <c r="H9" s="14">
        <f>ROUND(($D$62*(1+$D$63)*$C9*0.044)+((($D9*0.007)*(((H$5*$D$64)+H$5)/1000)^2)-(($D9*0.007)*((H$5*$D$64)/1000)^2))/H$5,2)</f>
        <v>8.57</v>
      </c>
      <c r="I9" s="14">
        <f>ROUND(($D$62*(1+$D$63)*$C9*0.044)+((($D9*0.007)*(((I$5*$D$64)+I$5)/1000)^2)-(($D9*0.007)*((I$5*$D$64)/1000)^2))/I$5,2)</f>
        <v>8.98</v>
      </c>
      <c r="J9" s="14">
        <f>ROUND(($D$62*(1+$D$63)*$C9*0.044)+((($D9*0.007)*(((J$5*$D$64)+J$5)/1000)^2)-(($D9*0.007)*((J$5*$D$64)/1000)^2))/J$5,2)</f>
        <v>9.39</v>
      </c>
      <c r="K9" s="6"/>
      <c r="L9" s="6"/>
      <c r="M9" s="6"/>
      <c r="N9" s="6"/>
      <c r="O9" t="s">
        <v>36</v>
      </c>
      <c r="P9" s="10">
        <f>(($D6+($D6*((0.9809-(0.0934*($D$64)^0.5))-(0.0058*(F$5)^0.5))^2))*($J$63/1000))/(2*F$5)</f>
        <v>0.23582355934574611</v>
      </c>
    </row>
    <row r="10" spans="1:16" ht="12.75">
      <c r="A10" s="1"/>
      <c r="C10" s="19"/>
      <c r="D10" s="20"/>
      <c r="E10" s="1" t="s">
        <v>8</v>
      </c>
      <c r="F10" s="15">
        <f>($D9-($D9*((0.9809-(0.0934*($D$64)^0.5))-(0.0058*(F$5)^0.5))^2))/(F$5*$D$64)+(($D9+($D9*((0.9809-(0.0934*($D$64)^0.5))-(0.0058*(F$5)^0.5))^2))*($J$63/1000))/(2*F$5)+($D9*($J$64/1000)/F$5)+(($D9+($D9*((0.9809-(0.0934*($D$64)^0.5))-(0.0058*(F$5)^0.5))^2))*($J$62/100))/(2*F$5)</f>
        <v>8.8119304810963</v>
      </c>
      <c r="G10" s="15">
        <f>($D9-($D9*((0.9809-(0.0934*($D$64)^0.5))-(0.0058*(G$5)^0.5))^2))/(G$5*$D$64)+(($D9+($D9*((0.9809-(0.0934*($D$64)^0.5))-(0.0058*(G$5)^0.5))^2))*($J$63/1000))/(2*G$5)+($D9*($J$64/1000)/G$5)+(($D9+($D9*((0.9809-(0.0934*($D$64)^0.5))-(0.0058*(G$5)^0.5))^2))*($J$62/100))/(2*G$5)</f>
        <v>6.648918424028405</v>
      </c>
      <c r="H10" s="15">
        <f>($D9-($D9*((0.9809-(0.0934*($D$64)^0.5))-(0.0058*(H$5)^0.5))^2))/(H$5*$D$64)+(($D9+($D9*((0.9809-(0.0934*($D$64)^0.5))-(0.0058*(H$5)^0.5))^2))*($J$63/1000))/(2*H$5)+($D9*($J$64/1000)/H$5)+(($D9+($D9*((0.9809-(0.0934*($D$64)^0.5))-(0.0058*(H$5)^0.5))^2))*($J$62/100))/(2*H$5)</f>
        <v>5.346556683818738</v>
      </c>
      <c r="I10" s="15">
        <f>($D9-($D9*((0.9809-(0.0934*($D$64)^0.5))-(0.0058*(I$5)^0.5))^2))/(I$5*$D$64)+(($D9+($D9*((0.9809-(0.0934*($D$64)^0.5))-(0.0058*(I$5)^0.5))^2))*($J$63/1000))/(2*I$5)+($D9*($J$64/1000)/I$5)+(($D9+($D9*((0.9809-(0.0934*($D$64)^0.5))-(0.0058*(I$5)^0.5))^2))*($J$62/100))/(2*I$5)</f>
        <v>4.475619518394568</v>
      </c>
      <c r="J10" s="15">
        <f>($D9-($D9*((0.9809-(0.0934*($D$64)^0.5))-(0.0058*(J$5)^0.5))^2))/(J$5*$D$64)+(($D9+($D9*((0.9809-(0.0934*($D$64)^0.5))-(0.0058*(J$5)^0.5))^2))*($J$63/1000))/(2*J$5)+($D9*($J$64/1000)/J$5)+(($D9+($D9*((0.9809-(0.0934*($D$64)^0.5))-(0.0058*(J$5)^0.5))^2))*($J$62/100))/(2*J$5)</f>
        <v>3.8517704846292435</v>
      </c>
      <c r="K10" s="9"/>
      <c r="L10" s="9"/>
      <c r="M10" s="9"/>
      <c r="N10" s="9"/>
      <c r="O10" t="s">
        <v>35</v>
      </c>
      <c r="P10" s="10">
        <f>(($D6+($D6*((0.9809-(0.0934*($D$64)^0.5))-(0.0058*(F$5)^0.5))^2))*($J$62/100))/(2*F$5)</f>
        <v>3.144314124609948</v>
      </c>
    </row>
    <row r="11" spans="1:16" ht="12.75">
      <c r="A11" s="1"/>
      <c r="C11" s="19"/>
      <c r="D11" s="20"/>
      <c r="F11" s="16"/>
      <c r="G11" s="16"/>
      <c r="H11" s="16"/>
      <c r="I11" s="16"/>
      <c r="J11" s="16"/>
      <c r="K11" s="4"/>
      <c r="L11" s="4"/>
      <c r="M11" s="4"/>
      <c r="N11" s="4"/>
      <c r="P11" s="11">
        <f>SUM(P7:P10)</f>
        <v>6.82948325768497</v>
      </c>
    </row>
    <row r="12" spans="1:16" ht="12.75">
      <c r="A12" s="1">
        <v>3</v>
      </c>
      <c r="B12" t="s">
        <v>13</v>
      </c>
      <c r="C12" s="19">
        <v>75</v>
      </c>
      <c r="D12" s="20">
        <v>39050</v>
      </c>
      <c r="E12" s="1" t="s">
        <v>7</v>
      </c>
      <c r="F12" s="14">
        <f>ROUND(($D$62*(1+$D$63)*$C12*0.044)+((($D12*0.007)*(((F$5*$D$64)+F$5)/1000)^2)-(($D12*0.007)*((F$5*$D$64)/1000)^2))/F$5,2)</f>
        <v>10.97</v>
      </c>
      <c r="G12" s="14">
        <f>ROUND(($D$62*(1+$D$63)*$C12*0.044)+((($D12*0.007)*(((G$5*$D$64)+G$5)/1000)^2)-(($D12*0.007)*((G$5*$D$64)/1000)^2))/G$5,2)</f>
        <v>11.65</v>
      </c>
      <c r="H12" s="14">
        <f>ROUND(($D$62*(1+$D$63)*$C12*0.044)+((($D12*0.007)*(((H$5*$D$64)+H$5)/1000)^2)-(($D12*0.007)*((H$5*$D$64)/1000)^2))/H$5,2)</f>
        <v>12.34</v>
      </c>
      <c r="I12" s="14">
        <f>ROUND(($D$62*(1+$D$63)*$C12*0.044)+((($D12*0.007)*(((I$5*$D$64)+I$5)/1000)^2)-(($D12*0.007)*((I$5*$D$64)/1000)^2))/I$5,2)</f>
        <v>13.02</v>
      </c>
      <c r="J12" s="14">
        <f>ROUND(($D$62*(1+$D$63)*$C12*0.044)+((($D12*0.007)*(((J$5*$D$64)+J$5)/1000)^2)-(($D12*0.007)*((J$5*$D$64)/1000)^2))/J$5,2)</f>
        <v>13.7</v>
      </c>
      <c r="K12" s="6"/>
      <c r="L12" s="6"/>
      <c r="M12" s="6"/>
      <c r="N12" s="6"/>
      <c r="P12" s="9"/>
    </row>
    <row r="13" spans="1:14" ht="12.75">
      <c r="A13" s="1"/>
      <c r="C13" s="19"/>
      <c r="D13" s="20"/>
      <c r="E13" s="1" t="s">
        <v>8</v>
      </c>
      <c r="F13" s="15">
        <f>($D12-($D12*((0.9809-(0.0934*($D$64)^0.5))-(0.0058*(F$5)^0.5))^2))/(F$5*$D$64)+(($D12+($D12*((0.9809-(0.0934*($D$64)^0.5))-(0.0058*(F$5)^0.5))^2))*($J$63/1000))/(2*F$5)+($D12*($J$64/1000)/F$5)+(($D12+($D12*((0.9809-(0.0934*($D$64)^0.5))-(0.0058*(F$5)^0.5))^2))*($J$62/100))/(2*F$5)</f>
        <v>14.816184511811002</v>
      </c>
      <c r="G13" s="15">
        <f>($D12-($D12*((0.9809-(0.0934*($D$64)^0.5))-(0.0058*(G$5)^0.5))^2))/(G$5*$D$64)+(($D12+($D12*((0.9809-(0.0934*($D$64)^0.5))-(0.0058*(G$5)^0.5))^2))*($J$63/1000))/(2*G$5)+($D12*($J$64/1000)/G$5)+(($D12+($D12*((0.9809-(0.0934*($D$64)^0.5))-(0.0058*(G$5)^0.5))^2))*($J$62/100))/(2*G$5)</f>
        <v>11.179344002510623</v>
      </c>
      <c r="H13" s="15">
        <f>($D12-($D12*((0.9809-(0.0934*($D$64)^0.5))-(0.0058*(H$5)^0.5))^2))/(H$5*$D$64)+(($D12+($D12*((0.9809-(0.0934*($D$64)^0.5))-(0.0058*(H$5)^0.5))^2))*($J$63/1000))/(2*H$5)+($D12*($J$64/1000)/H$5)+(($D12+($D12*((0.9809-(0.0934*($D$64)^0.5))-(0.0058*(H$5)^0.5))^2))*($J$62/100))/(2*H$5)</f>
        <v>8.989581851587587</v>
      </c>
      <c r="I13" s="15">
        <f>($D12-($D12*((0.9809-(0.0934*($D$64)^0.5))-(0.0058*(I$5)^0.5))^2))/(I$5*$D$64)+(($D12+($D12*((0.9809-(0.0934*($D$64)^0.5))-(0.0058*(I$5)^0.5))^2))*($J$63/1000))/(2*I$5)+($D12*($J$64/1000)/I$5)+(($D12+($D12*((0.9809-(0.0934*($D$64)^0.5))-(0.0058*(I$5)^0.5))^2))*($J$62/100))/(2*I$5)</f>
        <v>7.525207414135968</v>
      </c>
      <c r="J13" s="15">
        <f>($D12-($D12*((0.9809-(0.0934*($D$64)^0.5))-(0.0058*(J$5)^0.5))^2))/(J$5*$D$64)+(($D12+($D12*((0.9809-(0.0934*($D$64)^0.5))-(0.0058*(J$5)^0.5))^2))*($J$63/1000))/(2*J$5)+($D12*($J$64/1000)/J$5)+(($D12+($D12*((0.9809-(0.0934*($D$64)^0.5))-(0.0058*(J$5)^0.5))^2))*($J$62/100))/(2*J$5)</f>
        <v>6.4762814822291475</v>
      </c>
      <c r="K13" s="9"/>
      <c r="L13" s="9"/>
      <c r="M13" s="9"/>
      <c r="N13" s="9"/>
    </row>
    <row r="14" spans="1:15" ht="12.75">
      <c r="A14" s="1"/>
      <c r="C14" s="19"/>
      <c r="D14" s="20"/>
      <c r="F14" s="16"/>
      <c r="G14" s="16"/>
      <c r="H14" s="16"/>
      <c r="I14" s="16"/>
      <c r="J14" s="16"/>
      <c r="K14" s="4"/>
      <c r="L14" s="4"/>
      <c r="M14" s="4"/>
      <c r="N14" s="4"/>
      <c r="O14" t="s">
        <v>43</v>
      </c>
    </row>
    <row r="15" spans="1:16" ht="12.75">
      <c r="A15" s="1">
        <v>4</v>
      </c>
      <c r="B15" t="s">
        <v>14</v>
      </c>
      <c r="C15" s="19">
        <v>100</v>
      </c>
      <c r="D15" s="20">
        <v>60800</v>
      </c>
      <c r="E15" s="1" t="s">
        <v>7</v>
      </c>
      <c r="F15" s="14">
        <f>ROUND(($D$62*(1+$D$63)*$C15*0.044)+((($D15*0.007)*(((F$5*$D$64)+F$5)/1000)^2)-(($D15*0.007)*((F$5*$D$64)/1000)^2))/F$5,2)</f>
        <v>15.08</v>
      </c>
      <c r="G15" s="14">
        <f>ROUND(($D$62*(1+$D$63)*$C15*0.044)+((($D15*0.007)*(((G$5*$D$64)+G$5)/1000)^2)-(($D15*0.007)*((G$5*$D$64)/1000)^2))/G$5,2)</f>
        <v>16.15</v>
      </c>
      <c r="H15" s="14">
        <f>ROUND(($D$62*(1+$D$63)*$C15*0.044)+((($D15*0.007)*(((H$5*$D$64)+H$5)/1000)^2)-(($D15*0.007)*((H$5*$D$64)/1000)^2))/H$5,2)</f>
        <v>17.21</v>
      </c>
      <c r="I15" s="14">
        <f>ROUND(($D$62*(1+$D$63)*$C15*0.044)+((($D15*0.007)*(((I$5*$D$64)+I$5)/1000)^2)-(($D15*0.007)*((I$5*$D$64)/1000)^2))/I$5,2)</f>
        <v>18.28</v>
      </c>
      <c r="J15" s="14">
        <f>ROUND(($D$62*(1+$D$63)*$C15*0.044)+((($D15*0.007)*(((J$5*$D$64)+J$5)/1000)^2)-(($D15*0.007)*((J$5*$D$64)/1000)^2))/J$5,2)</f>
        <v>19.34</v>
      </c>
      <c r="K15" s="6"/>
      <c r="L15" s="6"/>
      <c r="M15" s="6"/>
      <c r="N15" s="6"/>
      <c r="O15" t="s">
        <v>41</v>
      </c>
      <c r="P15" s="8">
        <f>(D15*((0.9421-(0.0997*($D$64)^0.5))-(0.0008*(F$5)^0.5))^2)</f>
        <v>20656.224874666215</v>
      </c>
    </row>
    <row r="16" spans="1:16" ht="12.75">
      <c r="A16" s="1"/>
      <c r="C16" s="19"/>
      <c r="D16" s="20"/>
      <c r="E16" s="1" t="s">
        <v>8</v>
      </c>
      <c r="F16" s="15">
        <f>($D15-($D15*((0.9421-(0.0997*($D$64)^0.5))-(0.0008*(F$5)^0.5))^2))/(F$5*$D$64)+(($D15+($D15*((0.9421-(0.0997*($D$64)^0.5))-(0.0008*(F$5)^0.5))^2))*($J$63/1000))/(2*F$5)+($D15*($J$64/1000)/F$5)+(($D15+($D15*((0.9421-(0.0997*($D$64)^0.5))-(0.0008*(F$5)^0.5))^2))*($J$62/100))/(2*F$5)</f>
        <v>22.826440877961545</v>
      </c>
      <c r="G16" s="15">
        <f>($D15-($D15*((0.9421-(0.0997*($D$64)^0.5))-(0.0008*(G$5)^0.5))^2))/(G$5*$D$64)+(($D15+($D15*((0.9421-(0.0997*($D$64)^0.5))-(0.0008*(G$5)^0.5))^2))*($J$63/1000))/(2*G$5)+($D15*($J$64/1000)/G$5)+(($D15+($D15*((0.9421-(0.0997*($D$64)^0.5))-(0.0008*(G$5)^0.5))^2))*($J$62/100))/(2*G$5)</f>
        <v>17.13512231384519</v>
      </c>
      <c r="H16" s="15">
        <f>($D15-($D15*((0.9421-(0.0997*($D$64)^0.5))-(0.0008*(H$5)^0.5))^2))/(H$5*$D$64)+(($D15+($D15*((0.9421-(0.0997*($D$64)^0.5))-(0.0008*(H$5)^0.5))^2))*($J$63/1000))/(2*H$5)+($D15*($J$64/1000)/H$5)+(($D15+($D15*((0.9421-(0.0997*($D$64)^0.5))-(0.0008*(H$5)^0.5))^2))*($J$62/100))/(2*H$5)</f>
        <v>13.718838278768807</v>
      </c>
      <c r="I16" s="15">
        <f>($D15-($D15*((0.9421-(0.0997*($D$64)^0.5))-(0.0008*(I$5)^0.5))^2))/(I$5*$D$64)+(($D15+($D15*((0.9421-(0.0997*($D$64)^0.5))-(0.0008*(I$5)^0.5))^2))*($J$63/1000))/(2*I$5)+($D15*($J$64/1000)/I$5)+(($D15+($D15*((0.9421-(0.0997*($D$64)^0.5))-(0.0008*(I$5)^0.5))^2))*($J$62/100))/(2*I$5)</f>
        <v>11.440431879888033</v>
      </c>
      <c r="J16" s="15">
        <f>($D15-($D15*((0.9421-(0.0997*($D$64)^0.5))-(0.0008*(J$5)^0.5))^2))/(J$5*$D$64)+(($D15+($D15*((0.9421-(0.0997*($D$64)^0.5))-(0.0008*(J$5)^0.5))^2))*($J$63/1000))/(2*J$5)+($D15*($J$64/1000)/J$5)+(($D15+($D15*((0.9421-(0.0997*($D$64)^0.5))-(0.0008*(J$5)^0.5))^2))*($J$62/100))/(2*J$5)</f>
        <v>9.812424767952114</v>
      </c>
      <c r="K16" s="9"/>
      <c r="L16" s="9"/>
      <c r="M16" s="9"/>
      <c r="N16" s="9"/>
      <c r="O16" t="s">
        <v>42</v>
      </c>
      <c r="P16" s="10">
        <f>($D15-($D15*((0.9421-(0.0997*($D$64)^0.5))-(0.0008*(F$5)^0.5))^2))/(F$5*$D$64)</f>
        <v>11.151048645926052</v>
      </c>
    </row>
    <row r="17" spans="1:16" ht="12.75">
      <c r="A17" s="1"/>
      <c r="C17" s="19"/>
      <c r="D17" s="20"/>
      <c r="F17" s="16"/>
      <c r="G17" s="16"/>
      <c r="H17" s="16"/>
      <c r="I17" s="16"/>
      <c r="J17" s="16"/>
      <c r="K17" s="4"/>
      <c r="L17" s="4"/>
      <c r="M17" s="4"/>
      <c r="N17" s="4"/>
      <c r="O17" t="s">
        <v>37</v>
      </c>
      <c r="P17" s="10">
        <f>($D15*($J$64/1000)/F$5)</f>
        <v>0</v>
      </c>
    </row>
    <row r="18" spans="1:16" ht="12.75">
      <c r="A18" s="1">
        <v>5</v>
      </c>
      <c r="B18" t="s">
        <v>15</v>
      </c>
      <c r="C18" s="19">
        <v>120</v>
      </c>
      <c r="D18" s="20">
        <v>90050</v>
      </c>
      <c r="E18" s="1" t="s">
        <v>7</v>
      </c>
      <c r="F18" s="14">
        <f>ROUND(($D$62*(1+$D$63)*$C18*0.044)+((($D18*0.007)*(((F$5*$D$64)+F$5)/1000)^2)-(($D18*0.007)*((F$5*$D$64)/1000)^2))/F$5,2)</f>
        <v>19</v>
      </c>
      <c r="G18" s="14">
        <f>ROUND(($D$62*(1+$D$63)*$C18*0.044)+((($D18*0.007)*(((G$5*$D$64)+G$5)/1000)^2)-(($D18*0.007)*((G$5*$D$64)/1000)^2))/G$5,2)</f>
        <v>20.57</v>
      </c>
      <c r="H18" s="14">
        <f>ROUND(($D$62*(1+$D$63)*$C18*0.044)+((($D18*0.007)*(((H$5*$D$64)+H$5)/1000)^2)-(($D18*0.007)*((H$5*$D$64)/1000)^2))/H$5,2)</f>
        <v>22.15</v>
      </c>
      <c r="I18" s="14">
        <f>ROUND(($D$62*(1+$D$63)*$C18*0.044)+((($D18*0.007)*(((I$5*$D$64)+I$5)/1000)^2)-(($D18*0.007)*((I$5*$D$64)/1000)^2))/I$5,2)</f>
        <v>23.72</v>
      </c>
      <c r="J18" s="14">
        <f>ROUND(($D$62*(1+$D$63)*$C18*0.044)+((($D18*0.007)*(((J$5*$D$64)+J$5)/1000)^2)-(($D18*0.007)*((J$5*$D$64)/1000)^2))/J$5,2)</f>
        <v>25.3</v>
      </c>
      <c r="K18" s="6"/>
      <c r="L18" s="6"/>
      <c r="M18" s="6"/>
      <c r="N18" s="6"/>
      <c r="O18" t="s">
        <v>36</v>
      </c>
      <c r="P18" s="10">
        <f>(($D15+($D15*((0.9421-(0.0997*($D$64)^0.5))-(0.0008*(F$5)^0.5))^2))*($J$63/1000))/(2*F$5)</f>
        <v>0.8145622487466623</v>
      </c>
    </row>
    <row r="19" spans="1:16" ht="12.75">
      <c r="A19" s="1"/>
      <c r="C19" s="19"/>
      <c r="D19" s="20"/>
      <c r="E19" s="1" t="s">
        <v>8</v>
      </c>
      <c r="F19" s="15">
        <f>($D18-($D18*((0.9421-(0.0997*($D$64)^0.5))-(0.0008*(F$5)^0.5))^2))/(F$5*$D$64)+(($D18+($D18*((0.9421-(0.0997*($D$64)^0.5))-(0.0008*(F$5)^0.5))^2))*($J$63/1000))/(2*F$5)+($D18*($J$64/1000)/F$5)+(($D18+($D18*((0.9421-(0.0997*($D$64)^0.5))-(0.0008*(F$5)^0.5))^2))*($J$62/100))/(2*F$5)</f>
        <v>33.80791120165192</v>
      </c>
      <c r="G19" s="15">
        <f>($D18-($D18*((0.9421-(0.0997*($D$64)^0.5))-(0.0008*(G$5)^0.5))^2))/(G$5*$D$64)+(($D18+($D18*((0.9421-(0.0997*($D$64)^0.5))-(0.0008*(G$5)^0.5))^2))*($J$63/1000))/(2*G$5)+($D18*($J$64/1000)/G$5)+(($D18+($D18*((0.9421-(0.0997*($D$64)^0.5))-(0.0008*(G$5)^0.5))^2))*($J$62/100))/(2*G$5)</f>
        <v>25.378581650686833</v>
      </c>
      <c r="H19" s="15">
        <f>($D18-($D18*((0.9421-(0.0997*($D$64)^0.5))-(0.0008*(H$5)^0.5))^2))/(H$5*$D$64)+(($D18+($D18*((0.9421-(0.0997*($D$64)^0.5))-(0.0008*(H$5)^0.5))^2))*($J$63/1000))/(2*H$5)+($D18*($J$64/1000)/H$5)+(($D18+($D18*((0.9421-(0.0997*($D$64)^0.5))-(0.0008*(H$5)^0.5))^2))*($J$62/100))/(2*H$5)</f>
        <v>20.3187728125515</v>
      </c>
      <c r="I19" s="15">
        <f>($D18-($D18*((0.9421-(0.0997*($D$64)^0.5))-(0.0008*(I$5)^0.5))^2))/(I$5*$D$64)+(($D18+($D18*((0.9421-(0.0997*($D$64)^0.5))-(0.0008*(I$5)^0.5))^2))*($J$63/1000))/(2*I$5)+($D18*($J$64/1000)/I$5)+(($D18+($D18*((0.9421-(0.0997*($D$64)^0.5))-(0.0008*(I$5)^0.5))^2))*($J$62/100))/(2*I$5)</f>
        <v>16.944258072103906</v>
      </c>
      <c r="J19" s="15">
        <f>($D18-($D18*((0.9421-(0.0997*($D$64)^0.5))-(0.0008*(J$5)^0.5))^2))/(J$5*$D$64)+(($D18+($D18*((0.9421-(0.0997*($D$64)^0.5))-(0.0008*(J$5)^0.5))^2))*($J$63/1000))/(2*J$5)+($D18*($J$64/1000)/J$5)+(($D18+($D18*((0.9421-(0.0997*($D$64)^0.5))-(0.0008*(J$5)^0.5))^2))*($J$62/100))/(2*J$5)</f>
        <v>14.533040301876447</v>
      </c>
      <c r="K19" s="9"/>
      <c r="L19" s="9"/>
      <c r="M19" s="9"/>
      <c r="N19" s="9"/>
      <c r="O19" t="s">
        <v>35</v>
      </c>
      <c r="P19" s="10">
        <f>(($D15+($D15*((0.9809-(0.0934*($D$64)^0.5))-(0.0058*(F$5)^0.5))^2))*($J$62/100))/(2*F$5)</f>
        <v>10.62079437646027</v>
      </c>
    </row>
    <row r="20" spans="1:16" ht="12.75">
      <c r="A20" s="1"/>
      <c r="C20" s="19"/>
      <c r="D20" s="20"/>
      <c r="F20" s="16"/>
      <c r="G20" s="16"/>
      <c r="H20" s="16"/>
      <c r="I20" s="16"/>
      <c r="J20" s="16"/>
      <c r="K20" s="4"/>
      <c r="L20" s="4"/>
      <c r="M20" s="4"/>
      <c r="N20" s="4"/>
      <c r="P20" s="11">
        <f>SUM(P16:P19)</f>
        <v>22.586405271132982</v>
      </c>
    </row>
    <row r="21" spans="1:16" ht="12.75">
      <c r="A21" s="1">
        <v>6</v>
      </c>
      <c r="B21" t="s">
        <v>16</v>
      </c>
      <c r="C21" s="19">
        <v>140</v>
      </c>
      <c r="D21" s="20">
        <v>97000</v>
      </c>
      <c r="E21" s="1" t="s">
        <v>7</v>
      </c>
      <c r="F21" s="14">
        <f>ROUND(($D$62*(1+$D$63)*$C21*0.044)+((($D21*0.007)*(((F$5*$D$64)+F$5)/1000)^2)-(($D21*0.007)*((F$5*$D$64)/1000)^2))/F$5,2)</f>
        <v>21.74</v>
      </c>
      <c r="G21" s="14">
        <f>ROUND(($D$62*(1+$D$63)*$C21*0.044)+((($D21*0.007)*(((G$5*$D$64)+G$5)/1000)^2)-(($D21*0.007)*((G$5*$D$64)/1000)^2))/G$5,2)</f>
        <v>23.44</v>
      </c>
      <c r="H21" s="14">
        <f>ROUND(($D$62*(1+$D$63)*$C21*0.044)+((($D21*0.007)*(((H$5*$D$64)+H$5)/1000)^2)-(($D21*0.007)*((H$5*$D$64)/1000)^2))/H$5,2)</f>
        <v>25.13</v>
      </c>
      <c r="I21" s="14">
        <f>ROUND(($D$62*(1+$D$63)*$C21*0.044)+((($D21*0.007)*(((I$5*$D$64)+I$5)/1000)^2)-(($D21*0.007)*((I$5*$D$64)/1000)^2))/I$5,2)</f>
        <v>26.83</v>
      </c>
      <c r="J21" s="14">
        <f>ROUND(($D$62*(1+$D$63)*$C21*0.044)+((($D21*0.007)*(((J$5*$D$64)+J$5)/1000)^2)-(($D21*0.007)*((J$5*$D$64)/1000)^2))/J$5,2)</f>
        <v>28.53</v>
      </c>
      <c r="K21" s="6"/>
      <c r="L21" s="6"/>
      <c r="M21" s="6"/>
      <c r="N21" s="6"/>
      <c r="P21" s="11"/>
    </row>
    <row r="22" spans="1:14" ht="12.75">
      <c r="A22" s="1"/>
      <c r="C22" s="19"/>
      <c r="D22" s="20"/>
      <c r="E22" s="1" t="s">
        <v>8</v>
      </c>
      <c r="F22" s="15">
        <f>($D21-($D21*((0.9421-(0.0997*($D$64)^0.5))-(0.0008*(F$5)^0.5))^2))/(F$5*$D$64)+(($D21+($D21*((0.9421-(0.0997*($D$64)^0.5))-(0.0008*(F$5)^0.5))^2))*($J$63/1000))/(2*F$5)+($D21*($J$64/1000)/F$5)+(($D21+($D21*((0.9421-(0.0997*($D$64)^0.5))-(0.0008*(F$5)^0.5))^2))*($J$62/100))/(2*F$5)</f>
        <v>36.417183637537335</v>
      </c>
      <c r="G22" s="15">
        <f>($D21-($D21*((0.9421-(0.0997*($D$64)^0.5))-(0.0008*(G$5)^0.5))^2))/(G$5*$D$64)+(($D21+($D21*((0.9421-(0.0997*($D$64)^0.5))-(0.0008*(G$5)^0.5))^2))*($J$63/1000))/(2*G$5)+($D21*($J$64/1000)/G$5)+(($D21+($D21*((0.9421-(0.0997*($D$64)^0.5))-(0.0008*(G$5)^0.5))^2))*($J$62/100))/(2*G$5)</f>
        <v>27.33728395465434</v>
      </c>
      <c r="H22" s="15">
        <f>($D21-($D21*((0.9421-(0.0997*($D$64)^0.5))-(0.0008*(H$5)^0.5))^2))/(H$5*$D$64)+(($D21+($D21*((0.9421-(0.0997*($D$64)^0.5))-(0.0008*(H$5)^0.5))^2))*($J$63/1000))/(2*H$5)+($D21*($J$64/1000)/H$5)+(($D21+($D21*((0.9421-(0.0997*($D$64)^0.5))-(0.0008*(H$5)^0.5))^2))*($J$62/100))/(2*H$5)</f>
        <v>21.88696238553576</v>
      </c>
      <c r="I22" s="15">
        <f>($D21-($D21*((0.9421-(0.0997*($D$64)^0.5))-(0.0008*(I$5)^0.5))^2))/(I$5*$D$64)+(($D21+($D21*((0.9421-(0.0997*($D$64)^0.5))-(0.0008*(I$5)^0.5))^2))*($J$63/1000))/(2*I$5)+($D21*($J$64/1000)/I$5)+(($D21+($D21*((0.9421-(0.0997*($D$64)^0.5))-(0.0008*(I$5)^0.5))^2))*($J$62/100))/(2*I$5)</f>
        <v>18.252004808374</v>
      </c>
      <c r="J22" s="15">
        <f>($D21-($D21*((0.9421-(0.0997*($D$64)^0.5))-(0.0008*(J$5)^0.5))^2))/(J$5*$D$64)+(($D21+($D21*((0.9421-(0.0997*($D$64)^0.5))-(0.0008*(J$5)^0.5))^2))*($J$63/1000))/(2*J$5)+($D21*($J$64/1000)/J$5)+(($D21+($D21*((0.9421-(0.0997*($D$64)^0.5))-(0.0008*(J$5)^0.5))^2))*($J$62/100))/(2*J$5)</f>
        <v>15.654690830449919</v>
      </c>
      <c r="K22" s="9"/>
      <c r="L22" s="9"/>
      <c r="M22" s="9"/>
      <c r="N22" s="9"/>
    </row>
    <row r="23" spans="1:15" ht="12.75">
      <c r="A23" s="1"/>
      <c r="C23" s="19"/>
      <c r="D23" s="20"/>
      <c r="F23" s="16"/>
      <c r="G23" s="16"/>
      <c r="H23" s="16"/>
      <c r="I23" s="16"/>
      <c r="J23" s="16"/>
      <c r="K23" s="4"/>
      <c r="L23" s="4"/>
      <c r="M23" s="4"/>
      <c r="N23" s="4"/>
      <c r="O23" t="s">
        <v>43</v>
      </c>
    </row>
    <row r="24" spans="1:16" ht="12.75">
      <c r="A24" s="1">
        <v>7</v>
      </c>
      <c r="B24" t="s">
        <v>17</v>
      </c>
      <c r="C24" s="19">
        <v>160</v>
      </c>
      <c r="D24" s="20">
        <v>107500</v>
      </c>
      <c r="E24" s="1" t="s">
        <v>7</v>
      </c>
      <c r="F24" s="14">
        <f>ROUND(($D$62*(1+$D$63)*$C24*0.044)+((($D24*0.007)*(((F$5*$D$64)+F$5)/1000)^2)-(($D24*0.007)*((F$5*$D$64)/1000)^2))/F$5,2)</f>
        <v>24.67</v>
      </c>
      <c r="G24" s="14">
        <f>ROUND(($D$62*(1+$D$63)*$C24*0.044)+((($D24*0.007)*(((G$5*$D$64)+G$5)/1000)^2)-(($D24*0.007)*((G$5*$D$64)/1000)^2))/G$5,2)</f>
        <v>26.55</v>
      </c>
      <c r="H24" s="14">
        <f>ROUND(($D$62*(1+$D$63)*$C24*0.044)+((($D24*0.007)*(((H$5*$D$64)+H$5)/1000)^2)-(($D24*0.007)*((H$5*$D$64)/1000)^2))/H$5,2)</f>
        <v>28.43</v>
      </c>
      <c r="I24" s="14">
        <f>ROUND(($D$62*(1+$D$63)*$C24*0.044)+((($D24*0.007)*(((I$5*$D$64)+I$5)/1000)^2)-(($D24*0.007)*((I$5*$D$64)/1000)^2))/I$5,2)</f>
        <v>30.31</v>
      </c>
      <c r="J24" s="14">
        <f>ROUND(($D$62*(1+$D$63)*$C24*0.044)+((($D24*0.007)*(((J$5*$D$64)+J$5)/1000)^2)-(($D24*0.007)*((J$5*$D$64)/1000)^2))/J$5,2)</f>
        <v>32.19</v>
      </c>
      <c r="K24" s="6"/>
      <c r="L24" s="6"/>
      <c r="M24" s="6"/>
      <c r="N24" s="6"/>
      <c r="O24" t="s">
        <v>41</v>
      </c>
      <c r="P24" s="8">
        <f>(D24*((0.9756-(0.0934*($D$64)^0.5))-(0.0019*(F$5)^0.5))^2)</f>
        <v>41208.96648831289</v>
      </c>
    </row>
    <row r="25" spans="1:16" ht="12.75">
      <c r="A25" s="1"/>
      <c r="C25" s="19"/>
      <c r="D25" s="20"/>
      <c r="E25" s="1" t="s">
        <v>8</v>
      </c>
      <c r="F25" s="15">
        <f>($D24-($D24*((0.9756-(0.0934*($D$64)^0.5))-(0.0019*(F$5)^0.5))^2))/(F$5*$D$64)+(($D24+($D24*((0.9756-(0.0934*($D$64)^0.5))-(0.0019*(F$5)^0.5))^2))*($J$63/1000))/(2*F$5)+($D24*($J$64/1000)/F$5)+(($D24+($D24*((0.9756-(0.0934*($D$64)^0.5))-(0.0019*(F$5)^0.5))^2))*($J$62/100))/(2*F$5)</f>
        <v>39.72912783879349</v>
      </c>
      <c r="G25" s="15">
        <f>($D24-($D24*((0.9756-(0.0934*($D$64)^0.5))-(0.0019*(G$5)^0.5))^2))/(G$5*$D$64)+(($D24+($D24*((0.9756-(0.0934*($D$64)^0.5))-(0.0019*(G$5)^0.5))^2))*($J$63/1000))/(2*G$5)+($D24*($J$64/1000)/G$5)+(($D24+($D24*((0.9756-(0.0934*($D$64)^0.5))-(0.0019*(G$5)^0.5))^2))*($J$62/100))/(2*G$5)</f>
        <v>29.86489947057082</v>
      </c>
      <c r="H25" s="15">
        <f>($D24-($D24*((0.9756-(0.0934*($D$64)^0.5))-(0.0019*(H$5)^0.5))^2))/(H$5*$D$64)+(($D24+($D24*((0.9756-(0.0934*($D$64)^0.5))-(0.0019*(H$5)^0.5))^2))*($J$63/1000))/(2*H$5)+($D24*($J$64/1000)/H$5)+(($D24+($D24*((0.9756-(0.0934*($D$64)^0.5))-(0.0019*(H$5)^0.5))^2))*($J$62/100))/(2*H$5)</f>
        <v>23.939512239846557</v>
      </c>
      <c r="I25" s="15">
        <f>($D24-($D24*((0.9756-(0.0934*($D$64)^0.5))-(0.0019*(I$5)^0.5))^2))/(I$5*$D$64)+(($D24+($D24*((0.9756-(0.0934*($D$64)^0.5))-(0.0019*(I$5)^0.5))^2))*($J$63/1000))/(2*I$5)+($D24*($J$64/1000)/I$5)+(($D24+($D24*((0.9756-(0.0934*($D$64)^0.5))-(0.0019*(I$5)^0.5))^2))*($J$62/100))/(2*I$5)</f>
        <v>19.98519915627054</v>
      </c>
      <c r="J25" s="15">
        <f>($D24-($D24*((0.9756-(0.0934*($D$64)^0.5))-(0.0019*(J$5)^0.5))^2))/(J$5*$D$64)+(($D24+($D24*((0.9756-(0.0934*($D$64)^0.5))-(0.0019*(J$5)^0.5))^2))*($J$63/1000))/(2*J$5)+($D24*($J$64/1000)/J$5)+(($D24+($D24*((0.9756-(0.0934*($D$64)^0.5))-(0.0019*(J$5)^0.5))^2))*($J$62/100))/(2*J$5)</f>
        <v>17.158056129422604</v>
      </c>
      <c r="K25" s="9"/>
      <c r="L25" s="9"/>
      <c r="M25" s="9"/>
      <c r="N25" s="9"/>
      <c r="O25" t="s">
        <v>42</v>
      </c>
      <c r="P25" s="10">
        <f>($D24-($D24*((0.9756-(0.0934*($D$64)^0.5))-(0.0019*(F$5)^0.5))^2))/(F$5*$D$64)</f>
        <v>18.414175975468638</v>
      </c>
    </row>
    <row r="26" spans="1:16" ht="12.75">
      <c r="A26" s="1"/>
      <c r="C26" s="19"/>
      <c r="D26" s="20"/>
      <c r="F26" s="16"/>
      <c r="G26" s="16"/>
      <c r="H26" s="16"/>
      <c r="I26" s="16"/>
      <c r="J26" s="16"/>
      <c r="K26" s="4"/>
      <c r="L26" s="4"/>
      <c r="M26" s="4"/>
      <c r="N26" s="4"/>
      <c r="O26" t="s">
        <v>37</v>
      </c>
      <c r="P26" s="10">
        <f>($D24*($J$64/1000)/F$5)</f>
        <v>0</v>
      </c>
    </row>
    <row r="27" spans="1:16" ht="12.75">
      <c r="A27" s="1">
        <v>8</v>
      </c>
      <c r="B27" t="s">
        <v>18</v>
      </c>
      <c r="C27" s="19">
        <v>180</v>
      </c>
      <c r="D27" s="20">
        <v>133000</v>
      </c>
      <c r="E27" s="1" t="s">
        <v>7</v>
      </c>
      <c r="F27" s="14">
        <f>ROUND(($D$62*(1+$D$63)*$C27*0.044)+((($D27*0.007)*(((F$5*$D$64)+F$5)/1000)^2)-(($D27*0.007)*((F$5*$D$64)/1000)^2))/F$5,2)</f>
        <v>28.39</v>
      </c>
      <c r="G27" s="14">
        <f>ROUND(($D$62*(1+$D$63)*$C27*0.044)+((($D27*0.007)*(((G$5*$D$64)+G$5)/1000)^2)-(($D27*0.007)*((G$5*$D$64)/1000)^2))/G$5,2)</f>
        <v>30.71</v>
      </c>
      <c r="H27" s="14">
        <f>ROUND(($D$62*(1+$D$63)*$C27*0.044)+((($D27*0.007)*(((H$5*$D$64)+H$5)/1000)^2)-(($D27*0.007)*((H$5*$D$64)/1000)^2))/H$5,2)</f>
        <v>33.04</v>
      </c>
      <c r="I27" s="14">
        <f>ROUND(($D$62*(1+$D$63)*$C27*0.044)+((($D27*0.007)*(((I$5*$D$64)+I$5)/1000)^2)-(($D27*0.007)*((I$5*$D$64)/1000)^2))/I$5,2)</f>
        <v>35.37</v>
      </c>
      <c r="J27" s="14">
        <f>ROUND(($D$62*(1+$D$63)*$C27*0.044)+((($D27*0.007)*(((J$5*$D$64)+J$5)/1000)^2)-(($D27*0.007)*((J$5*$D$64)/1000)^2))/J$5,2)</f>
        <v>37.7</v>
      </c>
      <c r="K27" s="6"/>
      <c r="L27" s="6"/>
      <c r="M27" s="6"/>
      <c r="N27" s="6"/>
      <c r="O27" t="s">
        <v>36</v>
      </c>
      <c r="P27" s="10">
        <f>(($D24+($D24*((0.9756-(0.0934*($D$64)^0.5))-(0.0019*(F$5)^0.5))^2))*($J$63/1000))/(2*F$5)</f>
        <v>1.487089664883129</v>
      </c>
    </row>
    <row r="28" spans="1:16" ht="12.75">
      <c r="A28" s="1"/>
      <c r="C28" s="19"/>
      <c r="D28" s="20"/>
      <c r="E28" s="1" t="s">
        <v>8</v>
      </c>
      <c r="F28" s="15">
        <f>($D27-($D27*((0.9756-(0.0934*($D$64)^0.5))-(0.0019*(F$5)^0.5))^2))/(F$5*$D$64)+(($D27+($D27*((0.9756-(0.0934*($D$64)^0.5))-(0.0019*(F$5)^0.5))^2))*($J$63/1000))/(2*F$5)+($D27*($J$64/1000)/F$5)+(($D27+($D27*((0.9756-(0.0934*($D$64)^0.5))-(0.0019*(F$5)^0.5))^2))*($J$62/100))/(2*F$5)</f>
        <v>49.153246535437525</v>
      </c>
      <c r="G28" s="15">
        <f>($D27-($D27*((0.9756-(0.0934*($D$64)^0.5))-(0.0019*(G$5)^0.5))^2))/(G$5*$D$64)+(($D27+($D27*((0.9756-(0.0934*($D$64)^0.5))-(0.0019*(G$5)^0.5))^2))*($J$63/1000))/(2*G$5)+($D27*($J$64/1000)/G$5)+(($D27+($D27*((0.9756-(0.0934*($D$64)^0.5))-(0.0019*(G$5)^0.5))^2))*($J$62/100))/(2*G$5)</f>
        <v>36.94913143800854</v>
      </c>
      <c r="H28" s="15">
        <f>($D27-($D27*((0.9756-(0.0934*($D$64)^0.5))-(0.0019*(H$5)^0.5))^2))/(H$5*$D$64)+(($D27+($D27*((0.9756-(0.0934*($D$64)^0.5))-(0.0019*(H$5)^0.5))^2))*($J$63/1000))/(2*H$5)+($D27*($J$64/1000)/H$5)+(($D27+($D27*((0.9756-(0.0934*($D$64)^0.5))-(0.0019*(H$5)^0.5))^2))*($J$62/100))/(2*H$5)</f>
        <v>29.618187236275276</v>
      </c>
      <c r="I28" s="15">
        <f>($D27-($D27*((0.9756-(0.0934*($D$64)^0.5))-(0.0019*(I$5)^0.5))^2))/(I$5*$D$64)+(($D27+($D27*((0.9756-(0.0934*($D$64)^0.5))-(0.0019*(I$5)^0.5))^2))*($J$63/1000))/(2*I$5)+($D27*($J$64/1000)/I$5)+(($D27+($D27*((0.9756-(0.0934*($D$64)^0.5))-(0.0019*(I$5)^0.5))^2))*($J$62/100))/(2*I$5)</f>
        <v>24.72587430496727</v>
      </c>
      <c r="J28" s="15">
        <f>($D27-($D27*((0.9756-(0.0934*($D$64)^0.5))-(0.0019*(J$5)^0.5))^2))/(J$5*$D$64)+(($D27+($D27*((0.9756-(0.0934*($D$64)^0.5))-(0.0019*(J$5)^0.5))^2))*($J$63/1000))/(2*J$5)+($D27*($J$64/1000)/J$5)+(($D27+($D27*((0.9756-(0.0934*($D$64)^0.5))-(0.0019*(J$5)^0.5))^2))*($J$62/100))/(2*J$5)</f>
        <v>21.228106653146106</v>
      </c>
      <c r="K28" s="9"/>
      <c r="L28" s="9"/>
      <c r="M28" s="9"/>
      <c r="N28" s="9"/>
      <c r="O28" t="s">
        <v>35</v>
      </c>
      <c r="P28" s="10">
        <f>(($D24+($D24*((0.9756-(0.0934*($D$64)^0.5))-(0.0019*(F$5)^0.5))^2))*($J$62/100))/(2*F$5)</f>
        <v>19.82786219844172</v>
      </c>
    </row>
    <row r="29" spans="1:16" ht="12.75">
      <c r="A29" s="1"/>
      <c r="C29" s="19"/>
      <c r="D29" s="20"/>
      <c r="F29" s="16"/>
      <c r="G29" s="16"/>
      <c r="H29" s="16"/>
      <c r="I29" s="16"/>
      <c r="J29" s="16"/>
      <c r="K29" s="4"/>
      <c r="L29" s="4"/>
      <c r="M29" s="4"/>
      <c r="N29" s="4"/>
      <c r="P29" s="11">
        <f>SUM(P25:P28)</f>
        <v>39.72912783879349</v>
      </c>
    </row>
    <row r="30" spans="1:14" ht="12.75">
      <c r="A30" s="1">
        <v>9</v>
      </c>
      <c r="B30" t="s">
        <v>19</v>
      </c>
      <c r="C30" s="19">
        <v>200</v>
      </c>
      <c r="D30" s="20">
        <v>154000</v>
      </c>
      <c r="E30" s="1" t="s">
        <v>7</v>
      </c>
      <c r="F30" s="14">
        <f>ROUND(($D$62*(1+$D$63)*$C30*0.044)+((($D30*0.007)*(((F$5*$D$64)+F$5)/1000)^2)-(($D30*0.007)*((F$5*$D$64)/1000)^2))/F$5,2)</f>
        <v>31.87</v>
      </c>
      <c r="G30" s="14">
        <f>ROUND(($D$62*(1+$D$63)*$C30*0.044)+((($D30*0.007)*(((G$5*$D$64)+G$5)/1000)^2)-(($D30*0.007)*((G$5*$D$64)/1000)^2))/G$5,2)</f>
        <v>34.56</v>
      </c>
      <c r="H30" s="14">
        <f>ROUND(($D$62*(1+$D$63)*$C30*0.044)+((($D30*0.007)*(((H$5*$D$64)+H$5)/1000)^2)-(($D30*0.007)*((H$5*$D$64)/1000)^2))/H$5,2)</f>
        <v>37.26</v>
      </c>
      <c r="I30" s="14">
        <f>ROUND(($D$62*(1+$D$63)*$C30*0.044)+((($D30*0.007)*(((I$5*$D$64)+I$5)/1000)^2)-(($D30*0.007)*((I$5*$D$64)/1000)^2))/I$5,2)</f>
        <v>39.95</v>
      </c>
      <c r="J30" s="14">
        <f>ROUND(($D$62*(1+$D$63)*$C30*0.044)+((($D30*0.007)*(((J$5*$D$64)+J$5)/1000)^2)-(($D30*0.007)*((J$5*$D$64)/1000)^2))/J$5,2)</f>
        <v>42.65</v>
      </c>
      <c r="K30" s="6"/>
      <c r="L30" s="6"/>
      <c r="M30" s="6"/>
      <c r="N30" s="6"/>
    </row>
    <row r="31" spans="1:14" ht="12.75">
      <c r="A31" s="1"/>
      <c r="C31" s="19"/>
      <c r="D31" s="20"/>
      <c r="E31" s="1" t="s">
        <v>8</v>
      </c>
      <c r="F31" s="15">
        <f>($D30-($D30*((0.9756-(0.0934*($D$64)^0.5))-(0.0019*(F$5)^0.5))^2))/(F$5*$D$64)+(($D30+($D30*((0.9756-(0.0934*($D$64)^0.5))-(0.0019*(F$5)^0.5))^2))*($J$63/1000))/(2*F$5)+($D30*($J$64/1000)/F$5)+(($D30+($D30*((0.9756-(0.0934*($D$64)^0.5))-(0.0019*(F$5)^0.5))^2))*($J$62/100))/(2*F$5)</f>
        <v>56.91428546208556</v>
      </c>
      <c r="G31" s="15">
        <f>($D30-($D30*((0.9756-(0.0934*($D$64)^0.5))-(0.0019*(G$5)^0.5))^2))/(G$5*$D$64)+(($D30+($D30*((0.9756-(0.0934*($D$64)^0.5))-(0.0019*(G$5)^0.5))^2))*($J$63/1000))/(2*G$5)+($D30*($J$64/1000)/G$5)+(($D30+($D30*((0.9756-(0.0934*($D$64)^0.5))-(0.0019*(G$5)^0.5))^2))*($J$62/100))/(2*G$5)</f>
        <v>42.78320482295726</v>
      </c>
      <c r="H31" s="15">
        <f>($D30-($D30*((0.9756-(0.0934*($D$64)^0.5))-(0.0019*(H$5)^0.5))^2))/(H$5*$D$64)+(($D30+($D30*((0.9756-(0.0934*($D$64)^0.5))-(0.0019*(H$5)^0.5))^2))*($J$63/1000))/(2*H$5)+($D30*($J$64/1000)/H$5)+(($D30+($D30*((0.9756-(0.0934*($D$64)^0.5))-(0.0019*(H$5)^0.5))^2))*($J$62/100))/(2*H$5)</f>
        <v>34.294743115687154</v>
      </c>
      <c r="I31" s="15">
        <f>($D30-($D30*((0.9756-(0.0934*($D$64)^0.5))-(0.0019*(I$5)^0.5))^2))/(I$5*$D$64)+(($D30+($D30*((0.9756-(0.0934*($D$64)^0.5))-(0.0019*(I$5)^0.5))^2))*($J$63/1000))/(2*I$5)+($D30*($J$64/1000)/I$5)+(($D30+($D30*((0.9756-(0.0934*($D$64)^0.5))-(0.0019*(I$5)^0.5))^2))*($J$62/100))/(2*I$5)</f>
        <v>28.62995972154105</v>
      </c>
      <c r="J31" s="15">
        <f>($D30-($D30*((0.9756-(0.0934*($D$64)^0.5))-(0.0019*(J$5)^0.5))^2))/(J$5*$D$64)+(($D30+($D30*((0.9756-(0.0934*($D$64)^0.5))-(0.0019*(J$5)^0.5))^2))*($J$63/1000))/(2*J$5)+($D30*($J$64/1000)/J$5)+(($D30+($D30*((0.9756-(0.0934*($D$64)^0.5))-(0.0019*(J$5)^0.5))^2))*($J$62/100))/(2*J$5)</f>
        <v>24.57991296680075</v>
      </c>
      <c r="K31" s="9"/>
      <c r="L31" s="9"/>
      <c r="M31" s="9"/>
      <c r="N31" s="9"/>
    </row>
    <row r="32" spans="1:14" ht="12.75">
      <c r="A32" s="1"/>
      <c r="C32" s="19"/>
      <c r="D32" s="20"/>
      <c r="F32" s="16"/>
      <c r="G32" s="16"/>
      <c r="H32" s="16"/>
      <c r="I32" s="16"/>
      <c r="J32" s="16"/>
      <c r="K32" s="4"/>
      <c r="L32" s="4"/>
      <c r="M32" s="4"/>
      <c r="N32" s="4"/>
    </row>
    <row r="33" spans="1:16" ht="12.75">
      <c r="A33" s="1">
        <v>11</v>
      </c>
      <c r="B33" t="s">
        <v>20</v>
      </c>
      <c r="C33" s="19">
        <v>35</v>
      </c>
      <c r="D33" s="20">
        <v>25750</v>
      </c>
      <c r="E33" s="1" t="s">
        <v>7</v>
      </c>
      <c r="F33" s="14">
        <f>ROUND(($D$62*(1+$D$63)*$C33*0.044)+((($D33*0.003)*(((F$5*$D$64)+F$5)/1000)^2)-(($D33*0.003)*((F$5*$D$64)/1000)^2))/F$5,2)</f>
        <v>4.74</v>
      </c>
      <c r="G33" s="14">
        <f>ROUND(($D$62*(1+$D$63)*$C33*0.044)+((($D33*0.003)*(((G$5*$D$64)+G$5)/1000)^2)-(($D33*0.003)*((G$5*$D$64)/1000)^2))/G$5,2)</f>
        <v>4.93</v>
      </c>
      <c r="H33" s="14">
        <f>ROUND(($D$62*(1+$D$63)*$C33*0.044)+((($D33*0.003)*(((H$5*$D$64)+H$5)/1000)^2)-(($D33*0.003)*((H$5*$D$64)/1000)^2))/H$5,2)</f>
        <v>5.13</v>
      </c>
      <c r="I33" s="14">
        <f>ROUND(($D$62*(1+$D$63)*$C33*0.044)+((($D33*0.003)*(((I$5*$D$64)+I$5)/1000)^2)-(($D33*0.003)*((I$5*$D$64)/1000)^2))/I$5,2)</f>
        <v>5.32</v>
      </c>
      <c r="J33" s="14">
        <f>ROUND(($D$62*(1+$D$63)*$C33*0.044)+((($D33*0.003)*(((J$5*$D$64)+J$5)/1000)^2)-(($D33*0.003)*((J$5*$D$64)/1000)^2))/J$5,2)</f>
        <v>5.51</v>
      </c>
      <c r="K33" s="6"/>
      <c r="L33" s="6"/>
      <c r="M33" s="6"/>
      <c r="N33" s="6"/>
      <c r="P33" s="8"/>
    </row>
    <row r="34" spans="1:16" ht="12.75">
      <c r="A34" s="1"/>
      <c r="C34" s="19"/>
      <c r="D34" s="20"/>
      <c r="E34" s="1" t="s">
        <v>8</v>
      </c>
      <c r="F34" s="15">
        <f>($D33-($D33*((0.9809-(0.0934*($D$64)^0.5))-(0.0058*(F$5)^0.5))^2))/(F$5*$D$64)+(($D33+($D33*((0.9809-(0.0934*($D$64)^0.5))-(0.0058*(F$5)^0.5))^2))*($J$63/1000))/(2*F$5)+($D33*($J$64/1000)/F$5)+(($D33+($D33*((0.9809-(0.0934*($D$64)^0.5))-(0.0058*(F$5)^0.5))^2))*($J$62/100))/(2*F$5)</f>
        <v>9.769955215854885</v>
      </c>
      <c r="G34" s="15">
        <f>($D33-($D33*((0.9809-(0.0934*($D$64)^0.5))-(0.0058*(G$5)^0.5))^2))/(G$5*$D$64)+(($D33+($D33*((0.9809-(0.0934*($D$64)^0.5))-(0.0058*(G$5)^0.5))^2))*($J$63/1000))/(2*G$5)+($D33*($J$64/1000)/G$5)+(($D33+($D33*((0.9809-(0.0934*($D$64)^0.5))-(0.0058*(G$5)^0.5))^2))*($J$62/100))/(2*G$5)</f>
        <v>7.3717825368667995</v>
      </c>
      <c r="H34" s="15">
        <f>($D33-($D33*((0.9809-(0.0934*($D$64)^0.5))-(0.0058*(H$5)^0.5))^2))/(H$5*$D$64)+(($D33+($D33*((0.9809-(0.0934*($D$64)^0.5))-(0.0058*(H$5)^0.5))^2))*($J$63/1000))/(2*H$5)+($D33*($J$64/1000)/H$5)+(($D33+($D33*((0.9809-(0.0934*($D$64)^0.5))-(0.0058*(H$5)^0.5))^2))*($J$62/100))/(2*H$5)</f>
        <v>5.927829261930356</v>
      </c>
      <c r="I34" s="15">
        <f>($D33-($D33*((0.9809-(0.0934*($D$64)^0.5))-(0.0058*(I$5)^0.5))^2))/(I$5*$D$64)+(($D33+($D33*((0.9809-(0.0934*($D$64)^0.5))-(0.0058*(I$5)^0.5))^2))*($J$63/1000))/(2*I$5)+($D33*($J$64/1000)/I$5)+(($D33+($D33*((0.9809-(0.0934*($D$64)^0.5))-(0.0058*(I$5)^0.5))^2))*($J$62/100))/(2*I$5)</f>
        <v>4.962204632880952</v>
      </c>
      <c r="J34" s="15">
        <f>($D33-($D33*((0.9809-(0.0934*($D$64)^0.5))-(0.0058*(J$5)^0.5))^2))/(J$5*$D$64)+(($D33+($D33*((0.9809-(0.0934*($D$64)^0.5))-(0.0058*(J$5)^0.5))^2))*($J$63/1000))/(2*J$5)+($D33*($J$64/1000)/J$5)+(($D33+($D33*((0.9809-(0.0934*($D$64)^0.5))-(0.0058*(J$5)^0.5))^2))*($J$62/100))/(2*J$5)</f>
        <v>4.270531323108849</v>
      </c>
      <c r="K34" s="9"/>
      <c r="L34" s="9"/>
      <c r="M34" s="9"/>
      <c r="N34" s="9"/>
      <c r="P34" s="10"/>
    </row>
    <row r="35" spans="1:16" ht="12.75">
      <c r="A35" s="1"/>
      <c r="C35" s="19"/>
      <c r="D35" s="20"/>
      <c r="F35" s="16"/>
      <c r="G35" s="16"/>
      <c r="H35" s="16"/>
      <c r="I35" s="16"/>
      <c r="J35" s="16"/>
      <c r="K35" s="4"/>
      <c r="L35" s="4"/>
      <c r="M35" s="4"/>
      <c r="N35" s="4"/>
      <c r="P35" s="10"/>
    </row>
    <row r="36" spans="1:16" ht="12.75">
      <c r="A36" s="1">
        <v>12</v>
      </c>
      <c r="B36" t="s">
        <v>21</v>
      </c>
      <c r="C36" s="19">
        <v>55</v>
      </c>
      <c r="D36" s="20">
        <v>35200</v>
      </c>
      <c r="E36" s="1" t="s">
        <v>7</v>
      </c>
      <c r="F36" s="14">
        <f>ROUND(($D$62*(1+$D$63)*$C36*0.044)+((($D36*0.003)*(((F$5*$D$64)+F$5)/1000)^2)-(($D36*0.003)*((F$5*$D$64)/1000)^2))/F$5,2)</f>
        <v>7.33</v>
      </c>
      <c r="G36" s="14">
        <f>ROUND(($D$62*(1+$D$63)*$C36*0.044)+((($D36*0.003)*(((G$5*$D$64)+G$5)/1000)^2)-(($D36*0.003)*((G$5*$D$64)/1000)^2))/G$5,2)</f>
        <v>7.6</v>
      </c>
      <c r="H36" s="14">
        <f>ROUND(($D$62*(1+$D$63)*$C36*0.044)+((($D36*0.003)*(((H$5*$D$64)+H$5)/1000)^2)-(($D36*0.003)*((H$5*$D$64)/1000)^2))/H$5,2)</f>
        <v>7.86</v>
      </c>
      <c r="I36" s="14">
        <f>ROUND(($D$62*(1+$D$63)*$C36*0.044)+((($D36*0.003)*(((I$5*$D$64)+I$5)/1000)^2)-(($D36*0.003)*((I$5*$D$64)/1000)^2))/I$5,2)</f>
        <v>8.12</v>
      </c>
      <c r="J36" s="14">
        <f>ROUND(($D$62*(1+$D$63)*$C36*0.044)+((($D36*0.003)*(((J$5*$D$64)+J$5)/1000)^2)-(($D36*0.003)*((J$5*$D$64)/1000)^2))/J$5,2)</f>
        <v>8.39</v>
      </c>
      <c r="K36" s="6"/>
      <c r="L36" s="6"/>
      <c r="M36" s="6"/>
      <c r="N36" s="6"/>
      <c r="P36" s="10"/>
    </row>
    <row r="37" spans="1:16" ht="12.75">
      <c r="A37" s="1"/>
      <c r="C37" s="19"/>
      <c r="D37" s="20"/>
      <c r="E37" s="1" t="s">
        <v>8</v>
      </c>
      <c r="F37" s="15">
        <f>($D36-($D36*((0.9809-(0.0934*($D$64)^0.5))-(0.0058*(F$5)^0.5))^2))/(F$5*$D$64)+(($D36+($D36*((0.9809-(0.0934*($D$64)^0.5))-(0.0058*(F$5)^0.5))^2))*($J$63/1000))/(2*F$5)+($D36*($J$64/1000)/F$5)+(($D36+($D36*((0.9809-(0.0934*($D$64)^0.5))-(0.0058*(F$5)^0.5))^2))*($J$62/100))/(2*F$5)</f>
        <v>13.355433926139495</v>
      </c>
      <c r="G37" s="15">
        <f>($D36-($D36*((0.9809-(0.0934*($D$64)^0.5))-(0.0058*(G$5)^0.5))^2))/(G$5*$D$64)+(($D36+($D36*((0.9809-(0.0934*($D$64)^0.5))-(0.0058*(G$5)^0.5))^2))*($J$63/1000))/(2*G$5)+($D36*($J$64/1000)/G$5)+(($D36+($D36*((0.9809-(0.0934*($D$64)^0.5))-(0.0058*(G$5)^0.5))^2))*($J$62/100))/(2*G$5)</f>
        <v>10.077155157192674</v>
      </c>
      <c r="H37" s="15">
        <f>($D36-($D36*((0.9809-(0.0934*($D$64)^0.5))-(0.0058*(H$5)^0.5))^2))/(H$5*$D$64)+(($D36+($D36*((0.9809-(0.0934*($D$64)^0.5))-(0.0058*(H$5)^0.5))^2))*($J$63/1000))/(2*H$5)+($D36*($J$64/1000)/H$5)+(($D36+($D36*((0.9809-(0.0934*($D$64)^0.5))-(0.0058*(H$5)^0.5))^2))*($J$62/100))/(2*H$5)</f>
        <v>8.103285049318389</v>
      </c>
      <c r="I37" s="15">
        <f>($D36-($D36*((0.9809-(0.0934*($D$64)^0.5))-(0.0058*(I$5)^0.5))^2))/(I$5*$D$64)+(($D36+($D36*((0.9809-(0.0934*($D$64)^0.5))-(0.0058*(I$5)^0.5))^2))*($J$63/1000))/(2*I$5)+($D36*($J$64/1000)/I$5)+(($D36+($D36*((0.9809-(0.0934*($D$64)^0.5))-(0.0058*(I$5)^0.5))^2))*($J$62/100))/(2*I$5)</f>
        <v>6.783285556404254</v>
      </c>
      <c r="J37" s="15">
        <f>($D36-($D36*((0.9809-(0.0934*($D$64)^0.5))-(0.0058*(J$5)^0.5))^2))/(J$5*$D$64)+(($D36+($D36*((0.9809-(0.0934*($D$64)^0.5))-(0.0058*(J$5)^0.5))^2))*($J$63/1000))/(2*J$5)+($D36*($J$64/1000)/J$5)+(($D36+($D36*((0.9809-(0.0934*($D$64)^0.5))-(0.0058*(J$5)^0.5))^2))*($J$62/100))/(2*J$5)</f>
        <v>5.83777485722064</v>
      </c>
      <c r="K37" s="9"/>
      <c r="L37" s="9"/>
      <c r="M37" s="9"/>
      <c r="N37" s="9"/>
      <c r="P37" s="10"/>
    </row>
    <row r="38" spans="1:16" ht="12.75">
      <c r="A38" s="1"/>
      <c r="C38" s="19"/>
      <c r="D38" s="20"/>
      <c r="F38" s="16"/>
      <c r="G38" s="16"/>
      <c r="H38" s="16"/>
      <c r="I38" s="16"/>
      <c r="J38" s="16"/>
      <c r="K38" s="4"/>
      <c r="L38" s="4"/>
      <c r="M38" s="4"/>
      <c r="N38" s="4"/>
      <c r="P38" s="11"/>
    </row>
    <row r="39" spans="1:14" ht="12.75">
      <c r="A39" s="1">
        <v>13</v>
      </c>
      <c r="B39" t="s">
        <v>22</v>
      </c>
      <c r="C39" s="19">
        <v>75</v>
      </c>
      <c r="D39" s="20">
        <v>49000</v>
      </c>
      <c r="E39" s="1" t="s">
        <v>7</v>
      </c>
      <c r="F39" s="14">
        <f>ROUND(($D$62*(1+$D$63)*$C39*0.044)+((($D39*0.003)*(((F$5*$D$64)+F$5)/1000)^2)-(($D39*0.003)*((F$5*$D$64)/1000)^2))/F$5,2)</f>
        <v>10.02</v>
      </c>
      <c r="G39" s="14">
        <f>ROUND(($D$62*(1+$D$63)*$C39*0.044)+((($D39*0.003)*(((G$5*$D$64)+G$5)/1000)^2)-(($D39*0.003)*((G$5*$D$64)/1000)^2))/G$5,2)</f>
        <v>10.39</v>
      </c>
      <c r="H39" s="14">
        <f>ROUND(($D$62*(1+$D$63)*$C39*0.044)+((($D39*0.003)*(((H$5*$D$64)+H$5)/1000)^2)-(($D39*0.003)*((H$5*$D$64)/1000)^2))/H$5,2)</f>
        <v>10.76</v>
      </c>
      <c r="I39" s="14">
        <f>ROUND(($D$62*(1+$D$63)*$C39*0.044)+((($D39*0.003)*(((I$5*$D$64)+I$5)/1000)^2)-(($D39*0.003)*((I$5*$D$64)/1000)^2))/I$5,2)</f>
        <v>11.12</v>
      </c>
      <c r="J39" s="14">
        <f>ROUND(($D$62*(1+$D$63)*$C39*0.044)+((($D39*0.003)*(((J$5*$D$64)+J$5)/1000)^2)-(($D39*0.003)*((J$5*$D$64)/1000)^2))/J$5,2)</f>
        <v>11.49</v>
      </c>
      <c r="K39" s="6"/>
      <c r="L39" s="6"/>
      <c r="M39" s="6"/>
      <c r="N39" s="6"/>
    </row>
    <row r="40" spans="1:14" ht="12.75">
      <c r="A40" s="1"/>
      <c r="C40" s="19"/>
      <c r="D40" s="20"/>
      <c r="E40" s="1" t="s">
        <v>8</v>
      </c>
      <c r="F40" s="15">
        <f>($D39-($D39*((0.9809-(0.0934*($D$64)^0.5))-(0.0058*(F$5)^0.5))^2))/(F$5*$D$64)+(($D39+($D39*((0.9809-(0.0934*($D$64)^0.5))-(0.0058*(F$5)^0.5))^2))*($J$63/1000))/(2*F$5)+($D39*($J$64/1000)/F$5)+(($D39+($D39*((0.9809-(0.0934*($D$64)^0.5))-(0.0058*(F$5)^0.5))^2))*($J$62/100))/(2*F$5)</f>
        <v>18.59137109036464</v>
      </c>
      <c r="G40" s="15">
        <f>($D39-($D39*((0.9809-(0.0934*($D$64)^0.5))-(0.0058*(G$5)^0.5))^2))/(G$5*$D$64)+(($D39+($D39*((0.9809-(0.0934*($D$64)^0.5))-(0.0058*(G$5)^0.5))^2))*($J$63/1000))/(2*G$5)+($D39*($J$64/1000)/G$5)+(($D39+($D39*((0.9809-(0.0934*($D$64)^0.5))-(0.0058*(G$5)^0.5))^2))*($J$62/100))/(2*G$5)</f>
        <v>14.027858031319347</v>
      </c>
      <c r="H40" s="15">
        <f>($D39-($D39*((0.9809-(0.0934*($D$64)^0.5))-(0.0058*(H$5)^0.5))^2))/(H$5*$D$64)+(($D39+($D39*((0.9809-(0.0934*($D$64)^0.5))-(0.0058*(H$5)^0.5))^2))*($J$63/1000))/(2*H$5)+($D39*($J$64/1000)/H$5)+(($D39+($D39*((0.9809-(0.0934*($D$64)^0.5))-(0.0058*(H$5)^0.5))^2))*($J$62/100))/(2*H$5)</f>
        <v>11.280141119789802</v>
      </c>
      <c r="I40" s="15">
        <f>($D39-($D39*((0.9809-(0.0934*($D$64)^0.5))-(0.0058*(I$5)^0.5))^2))/(I$5*$D$64)+(($D39+($D39*((0.9809-(0.0934*($D$64)^0.5))-(0.0058*(I$5)^0.5))^2))*($J$63/1000))/(2*I$5)+($D39*($J$64/1000)/I$5)+(($D39+($D39*((0.9809-(0.0934*($D$64)^0.5))-(0.0058*(I$5)^0.5))^2))*($J$62/100))/(2*I$5)</f>
        <v>9.442641825676375</v>
      </c>
      <c r="J40" s="15">
        <f>($D39-($D39*((0.9809-(0.0934*($D$64)^0.5))-(0.0058*(J$5)^0.5))^2))/(J$5*$D$64)+(($D39+($D39*((0.9809-(0.0934*($D$64)^0.5))-(0.0058*(J$5)^0.5))^2))*($J$63/1000))/(2*J$5)+($D39*($J$64/1000)/J$5)+(($D39+($D39*((0.9809-(0.0934*($D$64)^0.5))-(0.0058*(J$5)^0.5))^2))*($J$62/100))/(2*J$5)</f>
        <v>8.126447954653731</v>
      </c>
      <c r="K40" s="9"/>
      <c r="L40" s="9"/>
      <c r="M40" s="9"/>
      <c r="N40" s="9"/>
    </row>
    <row r="41" spans="1:14" ht="12.75">
      <c r="A41" s="1"/>
      <c r="C41" s="19"/>
      <c r="D41" s="20"/>
      <c r="F41" s="16"/>
      <c r="G41" s="16"/>
      <c r="H41" s="16"/>
      <c r="I41" s="16"/>
      <c r="J41" s="16"/>
      <c r="K41" s="4"/>
      <c r="L41" s="4"/>
      <c r="M41" s="4"/>
      <c r="N41" s="4"/>
    </row>
    <row r="42" spans="1:14" ht="12.75">
      <c r="A42" s="1">
        <v>14</v>
      </c>
      <c r="B42" t="s">
        <v>23</v>
      </c>
      <c r="C42" s="19">
        <v>100</v>
      </c>
      <c r="D42" s="20">
        <v>67250</v>
      </c>
      <c r="E42" s="1" t="s">
        <v>7</v>
      </c>
      <c r="F42" s="14">
        <f>ROUND(($D$62*(1+$D$63)*$C42*0.044)+((($D42*0.003)*(((F$5*$D$64)+F$5)/1000)^2)-(($D42*0.003)*((F$5*$D$64)/1000)^2))/F$5,2)</f>
        <v>13.4</v>
      </c>
      <c r="G42" s="14">
        <f>ROUND(($D$62*(1+$D$63)*$C42*0.044)+((($D42*0.003)*(((G$5*$D$64)+G$5)/1000)^2)-(($D42*0.003)*((G$5*$D$64)/1000)^2))/G$5,2)</f>
        <v>13.91</v>
      </c>
      <c r="H42" s="14">
        <f>ROUND(($D$62*(1+$D$63)*$C42*0.044)+((($D42*0.003)*(((H$5*$D$64)+H$5)/1000)^2)-(($D42*0.003)*((H$5*$D$64)/1000)^2))/H$5,2)</f>
        <v>14.41</v>
      </c>
      <c r="I42" s="14">
        <f>ROUND(($D$62*(1+$D$63)*$C42*0.044)+((($D42*0.003)*(((I$5*$D$64)+I$5)/1000)^2)-(($D42*0.003)*((I$5*$D$64)/1000)^2))/I$5,2)</f>
        <v>14.92</v>
      </c>
      <c r="J42" s="14">
        <f>ROUND(($D$62*(1+$D$63)*$C42*0.044)+((($D42*0.003)*(((J$5*$D$64)+J$5)/1000)^2)-(($D42*0.003)*((J$5*$D$64)/1000)^2))/J$5,2)</f>
        <v>15.42</v>
      </c>
      <c r="K42" s="6"/>
      <c r="L42" s="6"/>
      <c r="M42" s="6"/>
      <c r="N42" s="6"/>
    </row>
    <row r="43" spans="1:14" ht="12.75">
      <c r="A43" s="1"/>
      <c r="C43" s="19"/>
      <c r="D43" s="20"/>
      <c r="E43" s="1" t="s">
        <v>8</v>
      </c>
      <c r="F43" s="15">
        <f>($D42-($D42*((0.9421-(0.0997*($D$64)^0.5))-(0.0008*(F$5)^0.5))^2))/(F$5*$D$64)+(($D42+($D42*((0.9421-(0.0997*($D$64)^0.5))-(0.0008*(F$5)^0.5))^2))*($J$63/1000))/(2*F$5)+($D42*($J$64/1000)/F$5)+(($D42+($D42*((0.9421-(0.0997*($D$64)^0.5))-(0.0008*(F$5)^0.5))^2))*($J$62/100))/(2*F$5)</f>
        <v>25.247995872416347</v>
      </c>
      <c r="G43" s="15">
        <f>($D42-($D42*((0.9421-(0.0997*($D$64)^0.5))-(0.0008*(G$5)^0.5))^2))/(G$5*$D$64)+(($D42+($D42*((0.9421-(0.0997*($D$64)^0.5))-(0.0008*(G$5)^0.5))^2))*($J$63/1000))/(2*G$5)+($D42*($J$64/1000)/G$5)+(($D42+($D42*((0.9421-(0.0997*($D$64)^0.5))-(0.0008*(G$5)^0.5))^2))*($J$62/100))/(2*G$5)</f>
        <v>18.952910782994888</v>
      </c>
      <c r="H43" s="15">
        <f>($D42-($D42*((0.9421-(0.0997*($D$64)^0.5))-(0.0008*(H$5)^0.5))^2))/(H$5*$D$64)+(($D42+($D42*((0.9421-(0.0997*($D$64)^0.5))-(0.0008*(H$5)^0.5))^2))*($J$63/1000))/(2*H$5)+($D42*($J$64/1000)/H$5)+(($D42+($D42*((0.9421-(0.0997*($D$64)^0.5))-(0.0008*(H$5)^0.5))^2))*($J$62/100))/(2*H$5)</f>
        <v>15.174208458013197</v>
      </c>
      <c r="I43" s="15">
        <f>($D42-($D42*((0.9421-(0.0997*($D$64)^0.5))-(0.0008*(I$5)^0.5))^2))/(I$5*$D$64)+(($D42+($D42*((0.9421-(0.0997*($D$64)^0.5))-(0.0008*(I$5)^0.5))^2))*($J$63/1000))/(2*I$5)+($D42*($J$64/1000)/I$5)+(($D42+($D42*((0.9421-(0.0997*($D$64)^0.5))-(0.0008*(I$5)^0.5))^2))*($J$62/100))/(2*I$5)</f>
        <v>12.654096117145892</v>
      </c>
      <c r="J43" s="15">
        <f>($D42-($D42*((0.9421-(0.0997*($D$64)^0.5))-(0.0008*(J$5)^0.5))^2))/(J$5*$D$64)+(($D42+($D42*((0.9421-(0.0997*($D$64)^0.5))-(0.0008*(J$5)^0.5))^2))*($J$63/1000))/(2*J$5)+($D42*($J$64/1000)/J$5)+(($D42+($D42*((0.9421-(0.0997*($D$64)^0.5))-(0.0008*(J$5)^0.5))^2))*($J$62/100))/(2*J$5)</f>
        <v>10.853381013894403</v>
      </c>
      <c r="K43" s="9"/>
      <c r="L43" s="9"/>
      <c r="M43" s="9"/>
      <c r="N43" s="9"/>
    </row>
    <row r="44" spans="1:14" ht="12.75">
      <c r="A44" s="1"/>
      <c r="C44" s="19"/>
      <c r="D44" s="20"/>
      <c r="F44" s="16"/>
      <c r="G44" s="16"/>
      <c r="H44" s="16"/>
      <c r="I44" s="16"/>
      <c r="J44" s="16"/>
      <c r="K44" s="4"/>
      <c r="L44" s="4"/>
      <c r="M44" s="4"/>
      <c r="N44" s="4"/>
    </row>
    <row r="45" spans="1:14" ht="12.75">
      <c r="A45" s="1">
        <v>15</v>
      </c>
      <c r="B45" t="s">
        <v>44</v>
      </c>
      <c r="C45" s="19">
        <v>120</v>
      </c>
      <c r="D45" s="20">
        <v>99500</v>
      </c>
      <c r="E45" s="1" t="s">
        <v>7</v>
      </c>
      <c r="F45" s="14">
        <f>ROUND(($D$62*(1+$D$63)*$C45*0.044)+((($D45*0.003)*(((F$5*$D$64)+F$5)/1000)^2)-(($D45*0.003)*((F$5*$D$64)/1000)^2))/F$5,2)</f>
        <v>16.51</v>
      </c>
      <c r="G45" s="14">
        <f>ROUND(($D$62*(1+$D$63)*$C45*0.044)+((($D45*0.003)*(((G$5*$D$64)+G$5)/1000)^2)-(($D45*0.003)*((G$5*$D$64)/1000)^2))/G$5,2)</f>
        <v>17.25</v>
      </c>
      <c r="H45" s="14">
        <f>ROUND(($D$62*(1+$D$63)*$C45*0.044)+((($D45*0.003)*(((H$5*$D$64)+H$5)/1000)^2)-(($D45*0.003)*((H$5*$D$64)/1000)^2))/H$5,2)</f>
        <v>18</v>
      </c>
      <c r="I45" s="14">
        <f>ROUND(($D$62*(1+$D$63)*$C45*0.044)+((($D45*0.003)*(((I$5*$D$64)+I$5)/1000)^2)-(($D45*0.003)*((I$5*$D$64)/1000)^2))/I$5,2)</f>
        <v>18.75</v>
      </c>
      <c r="J45" s="14">
        <f>ROUND(($D$62*(1+$D$63)*$C45*0.044)+((($D45*0.003)*(((J$5*$D$64)+J$5)/1000)^2)-(($D45*0.003)*((J$5*$D$64)/1000)^2))/J$5,2)</f>
        <v>19.49</v>
      </c>
      <c r="K45" s="6"/>
      <c r="L45" s="6"/>
      <c r="M45" s="6"/>
      <c r="N45" s="6"/>
    </row>
    <row r="46" spans="1:14" ht="12.75">
      <c r="A46" s="1"/>
      <c r="C46" s="19"/>
      <c r="D46" s="20"/>
      <c r="E46" s="1" t="s">
        <v>8</v>
      </c>
      <c r="F46" s="15">
        <f>($D45-($D45*((0.9421-(0.0997*($D$64)^0.5))-(0.0008*(F$5)^0.5))^2))/(F$5*$D$64)+(($D45+($D45*((0.9421-(0.0997*($D$64)^0.5))-(0.0008*(F$5)^0.5))^2))*($J$63/1000))/(2*F$5)+($D45*($J$64/1000)/F$5)+(($D45+($D45*((0.9421-(0.0997*($D$64)^0.5))-(0.0008*(F$5)^0.5))^2))*($J$62/100))/(2*F$5)</f>
        <v>37.355770844690355</v>
      </c>
      <c r="G46" s="15">
        <f>($D45-($D45*((0.9421-(0.0997*($D$64)^0.5))-(0.0008*(G$5)^0.5))^2))/(G$5*$D$64)+(($D45+($D45*((0.9421-(0.0997*($D$64)^0.5))-(0.0008*(G$5)^0.5))^2))*($J$63/1000))/(2*G$5)+($D45*($J$64/1000)/G$5)+(($D45+($D45*((0.9421-(0.0997*($D$64)^0.5))-(0.0008*(G$5)^0.5))^2))*($J$62/100))/(2*G$5)</f>
        <v>28.041853128743362</v>
      </c>
      <c r="H46" s="15">
        <f>($D45-($D45*((0.9421-(0.0997*($D$64)^0.5))-(0.0008*(H$5)^0.5))^2))/(H$5*$D$64)+(($D45+($D45*((0.9421-(0.0997*($D$64)^0.5))-(0.0008*(H$5)^0.5))^2))*($J$63/1000))/(2*H$5)+($D45*($J$64/1000)/H$5)+(($D45+($D45*((0.9421-(0.0997*($D$64)^0.5))-(0.0008*(H$5)^0.5))^2))*($J$62/100))/(2*H$5)</f>
        <v>22.451059354235138</v>
      </c>
      <c r="I46" s="15">
        <f>($D45-($D45*((0.9421-(0.0997*($D$64)^0.5))-(0.0008*(I$5)^0.5))^2))/(I$5*$D$64)+(($D45+($D45*((0.9421-(0.0997*($D$64)^0.5))-(0.0008*(I$5)^0.5))^2))*($J$63/1000))/(2*I$5)+($D45*($J$64/1000)/I$5)+(($D45+($D45*((0.9421-(0.0997*($D$64)^0.5))-(0.0008*(I$5)^0.5))^2))*($J$62/100))/(2*I$5)</f>
        <v>18.722417303435186</v>
      </c>
      <c r="J46" s="15">
        <f>($D45-($D45*((0.9421-(0.0997*($D$64)^0.5))-(0.0008*(J$5)^0.5))^2))/(J$5*$D$64)+(($D45+($D45*((0.9421-(0.0997*($D$64)^0.5))-(0.0008*(J$5)^0.5))^2))*($J$63/1000))/(2*J$5)+($D45*($J$64/1000)/J$5)+(($D45+($D45*((0.9421-(0.0997*($D$64)^0.5))-(0.0008*(J$5)^0.5))^2))*($J$62/100))/(2*J$5)</f>
        <v>16.058162243605846</v>
      </c>
      <c r="K46" s="9"/>
      <c r="L46" s="9"/>
      <c r="M46" s="9"/>
      <c r="N46" s="9"/>
    </row>
    <row r="47" spans="1:14" ht="12.75">
      <c r="A47" s="1"/>
      <c r="C47" s="19"/>
      <c r="D47" s="20"/>
      <c r="F47" s="16"/>
      <c r="G47" s="16"/>
      <c r="H47" s="16"/>
      <c r="I47" s="16"/>
      <c r="J47" s="16"/>
      <c r="K47" s="4"/>
      <c r="L47" s="4"/>
      <c r="M47" s="4"/>
      <c r="N47" s="4"/>
    </row>
    <row r="48" spans="1:14" ht="12.75">
      <c r="A48" s="1">
        <v>16</v>
      </c>
      <c r="B48" t="s">
        <v>24</v>
      </c>
      <c r="C48" s="19">
        <v>140</v>
      </c>
      <c r="D48" s="20">
        <v>110500</v>
      </c>
      <c r="E48" s="1" t="s">
        <v>7</v>
      </c>
      <c r="F48" s="14">
        <f>ROUND(($D$62*(1+$D$63)*$C48*0.044)+((($D48*0.003)*(((F$5*$D$64)+F$5)/1000)^2)-(($D48*0.003)*((F$5*$D$64)/1000)^2))/F$5,2)</f>
        <v>19.13</v>
      </c>
      <c r="G48" s="14">
        <f>ROUND(($D$62*(1+$D$63)*$C48*0.044)+((($D48*0.003)*(((G$5*$D$64)+G$5)/1000)^2)-(($D48*0.003)*((G$5*$D$64)/1000)^2))/G$5,2)</f>
        <v>19.96</v>
      </c>
      <c r="H48" s="14">
        <f>ROUND(($D$62*(1+$D$63)*$C48*0.044)+((($D48*0.003)*(((H$5*$D$64)+H$5)/1000)^2)-(($D48*0.003)*((H$5*$D$64)/1000)^2))/H$5,2)</f>
        <v>20.79</v>
      </c>
      <c r="I48" s="14">
        <f>ROUND(($D$62*(1+$D$63)*$C48*0.044)+((($D48*0.003)*(((I$5*$D$64)+I$5)/1000)^2)-(($D48*0.003)*((I$5*$D$64)/1000)^2))/I$5,2)</f>
        <v>21.62</v>
      </c>
      <c r="J48" s="14">
        <f>ROUND(($D$62*(1+$D$63)*$C48*0.044)+((($D48*0.003)*(((J$5*$D$64)+J$5)/1000)^2)-(($D48*0.003)*((J$5*$D$64)/1000)^2))/J$5,2)</f>
        <v>22.45</v>
      </c>
      <c r="K48" s="6"/>
      <c r="L48" s="6"/>
      <c r="M48" s="6"/>
      <c r="N48" s="6"/>
    </row>
    <row r="49" spans="1:14" ht="12.75">
      <c r="A49" s="1"/>
      <c r="C49" s="19"/>
      <c r="D49" s="20"/>
      <c r="E49" s="1" t="s">
        <v>8</v>
      </c>
      <c r="F49" s="15">
        <f>($D48-($D48*((0.9421-(0.0997*($D$64)^0.5))-(0.0008*(F$5)^0.5))^2))/(F$5*$D$64)+(($D48+($D48*((0.9421-(0.0997*($D$64)^0.5))-(0.0008*(F$5)^0.5))^2))*($J$63/1000))/(2*F$5)+($D48*($J$64/1000)/F$5)+(($D48+($D48*((0.9421-(0.0997*($D$64)^0.5))-(0.0008*(F$5)^0.5))^2))*($J$62/100))/(2*F$5)</f>
        <v>41.485554556163656</v>
      </c>
      <c r="G49" s="15">
        <f>($D48-($D48*((0.9421-(0.0997*($D$64)^0.5))-(0.0008*(G$5)^0.5))^2))/(G$5*$D$64)+(($D48+($D48*((0.9421-(0.0997*($D$64)^0.5))-(0.0008*(G$5)^0.5))^2))*($J$63/1000))/(2*G$5)+($D48*($J$64/1000)/G$5)+(($D48+($D48*((0.9421-(0.0997*($D$64)^0.5))-(0.0008*(G$5)^0.5))^2))*($J$62/100))/(2*G$5)</f>
        <v>31.141957494735095</v>
      </c>
      <c r="H49" s="15">
        <f>($D48-($D48*((0.9421-(0.0997*($D$64)^0.5))-(0.0008*(H$5)^0.5))^2))/(H$5*$D$64)+(($D48+($D48*((0.9421-(0.0997*($D$64)^0.5))-(0.0008*(H$5)^0.5))^2))*($J$63/1000))/(2*H$5)+($D48*($J$64/1000)/H$5)+(($D48+($D48*((0.9421-(0.0997*($D$64)^0.5))-(0.0008*(H$5)^0.5))^2))*($J$62/100))/(2*H$5)</f>
        <v>24.93308601651239</v>
      </c>
      <c r="I49" s="15">
        <f>($D48-($D48*((0.9421-(0.0997*($D$64)^0.5))-(0.0008*(I$5)^0.5))^2))/(I$5*$D$64)+(($D48+($D48*((0.9421-(0.0997*($D$64)^0.5))-(0.0008*(I$5)^0.5))^2))*($J$63/1000))/(2*I$5)+($D48*($J$64/1000)/I$5)+(($D48+($D48*((0.9421-(0.0997*($D$64)^0.5))-(0.0008*(I$5)^0.5))^2))*($J$62/100))/(2*I$5)</f>
        <v>20.792232281704404</v>
      </c>
      <c r="J49" s="15">
        <f>($D48-($D48*((0.9421-(0.0997*($D$64)^0.5))-(0.0008*(J$5)^0.5))^2))/(J$5*$D$64)+(($D48+($D48*((0.9421-(0.0997*($D$64)^0.5))-(0.0008*(J$5)^0.5))^2))*($J$63/1000))/(2*J$5)+($D48*($J$64/1000)/J$5)+(($D48+($D48*((0.9421-(0.0997*($D$64)^0.5))-(0.0008*(J$5)^0.5))^2))*($J$62/100))/(2*J$5)</f>
        <v>17.833436461491917</v>
      </c>
      <c r="K49" s="9"/>
      <c r="L49" s="9"/>
      <c r="M49" s="9"/>
      <c r="N49" s="9"/>
    </row>
    <row r="50" spans="1:14" ht="12.75">
      <c r="A50" s="1"/>
      <c r="C50" s="19"/>
      <c r="D50" s="20"/>
      <c r="F50" s="16"/>
      <c r="G50" s="16"/>
      <c r="H50" s="16"/>
      <c r="I50" s="16"/>
      <c r="J50" s="16"/>
      <c r="K50" s="4"/>
      <c r="L50" s="4"/>
      <c r="M50" s="4"/>
      <c r="N50" s="4"/>
    </row>
    <row r="51" spans="1:14" ht="12.75">
      <c r="A51" s="1">
        <v>17</v>
      </c>
      <c r="B51" t="s">
        <v>25</v>
      </c>
      <c r="C51" s="19">
        <v>160</v>
      </c>
      <c r="D51" s="20">
        <v>121000</v>
      </c>
      <c r="E51" s="1" t="s">
        <v>7</v>
      </c>
      <c r="F51" s="14">
        <f>ROUND(($D$62*(1+$D$63)*$C51*0.044)+((($D51*0.003)*(((F$5*$D$64)+F$5)/1000)^2)-(($D51*0.003)*((F$5*$D$64)/1000)^2))/F$5,2)</f>
        <v>21.75</v>
      </c>
      <c r="G51" s="14">
        <f>ROUND(($D$62*(1+$D$63)*$C51*0.044)+((($D51*0.003)*(((G$5*$D$64)+G$5)/1000)^2)-(($D51*0.003)*((G$5*$D$64)/1000)^2))/G$5,2)</f>
        <v>22.66</v>
      </c>
      <c r="H51" s="14">
        <f>ROUND(($D$62*(1+$D$63)*$C51*0.044)+((($D51*0.003)*(((H$5*$D$64)+H$5)/1000)^2)-(($D51*0.003)*((H$5*$D$64)/1000)^2))/H$5,2)</f>
        <v>23.56</v>
      </c>
      <c r="I51" s="14">
        <f>ROUND(($D$62*(1+$D$63)*$C51*0.044)+((($D51*0.003)*(((I$5*$D$64)+I$5)/1000)^2)-(($D51*0.003)*((I$5*$D$64)/1000)^2))/I$5,2)</f>
        <v>24.47</v>
      </c>
      <c r="J51" s="14">
        <f>ROUND(($D$62*(1+$D$63)*$C51*0.044)+((($D51*0.003)*(((J$5*$D$64)+J$5)/1000)^2)-(($D51*0.003)*((J$5*$D$64)/1000)^2))/J$5,2)</f>
        <v>25.38</v>
      </c>
      <c r="K51" s="6"/>
      <c r="L51" s="6"/>
      <c r="M51" s="6"/>
      <c r="N51" s="6"/>
    </row>
    <row r="52" spans="1:14" ht="12.75">
      <c r="A52" s="1"/>
      <c r="C52" s="19"/>
      <c r="D52" s="20"/>
      <c r="E52" s="1" t="s">
        <v>8</v>
      </c>
      <c r="F52" s="15">
        <f>($D51-($D51*((0.9756-(0.0934*($D$64)^0.5))-(0.0019*(F$5)^0.5))^2))/(F$5*$D$64)+(($D51+($D51*((0.9756-(0.0934*($D$64)^0.5))-(0.0019*(F$5)^0.5))^2))*($J$63/1000))/(2*F$5)+($D51*($J$64/1000)/F$5)+(($D51+($D51*((0.9756-(0.0934*($D$64)^0.5))-(0.0019*(F$5)^0.5))^2))*($J$62/100))/(2*F$5)</f>
        <v>44.71836714878151</v>
      </c>
      <c r="G52" s="15">
        <f>($D51-($D51*((0.9756-(0.0934*($D$64)^0.5))-(0.0019*(G$5)^0.5))^2))/(G$5*$D$64)+(($D51+($D51*((0.9756-(0.0934*($D$64)^0.5))-(0.0019*(G$5)^0.5))^2))*($J$63/1000))/(2*G$5)+($D51*($J$64/1000)/G$5)+(($D51+($D51*((0.9756-(0.0934*($D$64)^0.5))-(0.0019*(G$5)^0.5))^2))*($J$62/100))/(2*G$5)</f>
        <v>33.61537521803785</v>
      </c>
      <c r="H52" s="15">
        <f>($D51-($D51*((0.9756-(0.0934*($D$64)^0.5))-(0.0019*(H$5)^0.5))^2))/(H$5*$D$64)+(($D51+($D51*((0.9756-(0.0934*($D$64)^0.5))-(0.0019*(H$5)^0.5))^2))*($J$63/1000))/(2*H$5)+($D51*($J$64/1000)/H$5)+(($D51+($D51*((0.9756-(0.0934*($D$64)^0.5))-(0.0019*(H$5)^0.5))^2))*($J$62/100))/(2*H$5)</f>
        <v>26.945869590897054</v>
      </c>
      <c r="I52" s="15">
        <f>($D51-($D51*((0.9756-(0.0934*($D$64)^0.5))-(0.0019*(I$5)^0.5))^2))/(I$5*$D$64)+(($D51+($D51*((0.9756-(0.0934*($D$64)^0.5))-(0.0019*(I$5)^0.5))^2))*($J$63/1000))/(2*I$5)+($D51*($J$64/1000)/I$5)+(($D51+($D51*((0.9756-(0.0934*($D$64)^0.5))-(0.0019*(I$5)^0.5))^2))*($J$62/100))/(2*I$5)</f>
        <v>22.494968352639397</v>
      </c>
      <c r="J52" s="15">
        <f>($D51-($D51*((0.9756-(0.0934*($D$64)^0.5))-(0.0019*(J$5)^0.5))^2))/(J$5*$D$64)+(($D51+($D51*((0.9756-(0.0934*($D$64)^0.5))-(0.0019*(J$5)^0.5))^2))*($J$63/1000))/(2*J$5)+($D51*($J$64/1000)/J$5)+(($D51+($D51*((0.9756-(0.0934*($D$64)^0.5))-(0.0019*(J$5)^0.5))^2))*($J$62/100))/(2*J$5)</f>
        <v>19.312788759629164</v>
      </c>
      <c r="K52" s="9"/>
      <c r="L52" s="9"/>
      <c r="M52" s="9"/>
      <c r="N52" s="9"/>
    </row>
    <row r="53" spans="1:14" ht="12.75">
      <c r="A53" s="1"/>
      <c r="C53" s="19"/>
      <c r="D53" s="20"/>
      <c r="F53" s="16"/>
      <c r="G53" s="16"/>
      <c r="H53" s="16"/>
      <c r="I53" s="16"/>
      <c r="J53" s="16"/>
      <c r="K53" s="4"/>
      <c r="L53" s="4"/>
      <c r="M53" s="4"/>
      <c r="N53" s="4"/>
    </row>
    <row r="54" spans="1:14" ht="12.75">
      <c r="A54" s="1">
        <v>18</v>
      </c>
      <c r="B54" t="s">
        <v>26</v>
      </c>
      <c r="C54" s="19">
        <v>180</v>
      </c>
      <c r="D54" s="20">
        <v>140000</v>
      </c>
      <c r="E54" s="1" t="s">
        <v>7</v>
      </c>
      <c r="F54" s="14">
        <f>ROUND(($D$62*(1+$D$63)*$C54*0.044)+((($D54*0.003)*(((F$5*$D$64)+F$5)/1000)^2)-(($D54*0.003)*((F$5*$D$64)/1000)^2))/F$5,2)</f>
        <v>24.55</v>
      </c>
      <c r="G54" s="14">
        <f>ROUND(($D$62*(1+$D$63)*$C54*0.044)+((($D54*0.003)*(((G$5*$D$64)+G$5)/1000)^2)-(($D54*0.003)*((G$5*$D$64)/1000)^2))/G$5,2)</f>
        <v>25.6</v>
      </c>
      <c r="H54" s="14">
        <f>ROUND(($D$62*(1+$D$63)*$C54*0.044)+((($D54*0.003)*(((H$5*$D$64)+H$5)/1000)^2)-(($D54*0.003)*((H$5*$D$64)/1000)^2))/H$5,2)</f>
        <v>26.65</v>
      </c>
      <c r="I54" s="14">
        <f>ROUND(($D$62*(1+$D$63)*$C54*0.044)+((($D54*0.003)*(((I$5*$D$64)+I$5)/1000)^2)-(($D54*0.003)*((I$5*$D$64)/1000)^2))/I$5,2)</f>
        <v>27.7</v>
      </c>
      <c r="J54" s="14">
        <f>ROUND(($D$62*(1+$D$63)*$C54*0.044)+((($D54*0.003)*(((J$5*$D$64)+J$5)/1000)^2)-(($D54*0.003)*((J$5*$D$64)/1000)^2))/J$5,2)</f>
        <v>28.75</v>
      </c>
      <c r="K54" s="6"/>
      <c r="L54" s="6"/>
      <c r="M54" s="6"/>
      <c r="N54" s="6"/>
    </row>
    <row r="55" spans="1:14" ht="12.75">
      <c r="A55" s="1"/>
      <c r="C55" s="19"/>
      <c r="D55" s="20"/>
      <c r="E55" s="1" t="s">
        <v>8</v>
      </c>
      <c r="F55" s="15">
        <f>($D54-($D54*((0.9756-(0.0934*($D$64)^0.5))-(0.0019*(F$5)^0.5))^2))/(F$5*$D$64)+(($D54+($D54*((0.9756-(0.0934*($D$64)^0.5))-(0.0019*(F$5)^0.5))^2))*($J$63/1000))/(2*F$5)+($D54*($J$64/1000)/F$5)+(($D54+($D54*((0.9756-(0.0934*($D$64)^0.5))-(0.0019*(F$5)^0.5))^2))*($J$62/100))/(2*F$5)</f>
        <v>51.740259510986874</v>
      </c>
      <c r="G55" s="15">
        <f>($D54-($D54*((0.9756-(0.0934*($D$64)^0.5))-(0.0019*(G$5)^0.5))^2))/(G$5*$D$64)+(($D54+($D54*((0.9756-(0.0934*($D$64)^0.5))-(0.0019*(G$5)^0.5))^2))*($J$63/1000))/(2*G$5)+($D54*($J$64/1000)/G$5)+(($D54+($D54*((0.9756-(0.0934*($D$64)^0.5))-(0.0019*(G$5)^0.5))^2))*($J$62/100))/(2*G$5)</f>
        <v>38.893822566324786</v>
      </c>
      <c r="H55" s="15">
        <f>($D54-($D54*((0.9756-(0.0934*($D$64)^0.5))-(0.0019*(H$5)^0.5))^2))/(H$5*$D$64)+(($D54+($D54*((0.9756-(0.0934*($D$64)^0.5))-(0.0019*(H$5)^0.5))^2))*($J$63/1000))/(2*H$5)+($D54*($J$64/1000)/H$5)+(($D54+($D54*((0.9756-(0.0934*($D$64)^0.5))-(0.0019*(H$5)^0.5))^2))*($J$62/100))/(2*H$5)</f>
        <v>31.177039196079235</v>
      </c>
      <c r="I55" s="15">
        <f>($D54-($D54*((0.9756-(0.0934*($D$64)^0.5))-(0.0019*(I$5)^0.5))^2))/(I$5*$D$64)+(($D54+($D54*((0.9756-(0.0934*($D$64)^0.5))-(0.0019*(I$5)^0.5))^2))*($J$63/1000))/(2*I$5)+($D54*($J$64/1000)/I$5)+(($D54+($D54*((0.9756-(0.0934*($D$64)^0.5))-(0.0019*(I$5)^0.5))^2))*($J$62/100))/(2*I$5)</f>
        <v>26.027236110491863</v>
      </c>
      <c r="J55" s="15">
        <f>($D54-($D54*((0.9756-(0.0934*($D$64)^0.5))-(0.0019*(J$5)^0.5))^2))/(J$5*$D$64)+(($D54+($D54*((0.9756-(0.0934*($D$64)^0.5))-(0.0019*(J$5)^0.5))^2))*($J$63/1000))/(2*J$5)+($D54*($J$64/1000)/J$5)+(($D54+($D54*((0.9756-(0.0934*($D$64)^0.5))-(0.0019*(J$5)^0.5))^2))*($J$62/100))/(2*J$5)</f>
        <v>22.34537542436432</v>
      </c>
      <c r="K55" s="9"/>
      <c r="L55" s="9"/>
      <c r="M55" s="9"/>
      <c r="N55" s="9"/>
    </row>
    <row r="56" spans="1:14" ht="12.75">
      <c r="A56" s="1"/>
      <c r="C56" s="19"/>
      <c r="D56" s="20"/>
      <c r="F56" s="16"/>
      <c r="G56" s="16"/>
      <c r="H56" s="16"/>
      <c r="I56" s="16"/>
      <c r="J56" s="16"/>
      <c r="K56" s="4"/>
      <c r="L56" s="4"/>
      <c r="M56" s="4"/>
      <c r="N56" s="4"/>
    </row>
    <row r="57" spans="1:14" ht="12.75">
      <c r="A57" s="1">
        <v>19</v>
      </c>
      <c r="B57" t="s">
        <v>27</v>
      </c>
      <c r="C57" s="19">
        <v>200</v>
      </c>
      <c r="D57" s="20">
        <v>168000</v>
      </c>
      <c r="E57" s="1" t="s">
        <v>7</v>
      </c>
      <c r="F57" s="14">
        <f>ROUND(($D$62*(1+$D$63)*$C57*0.044)+((($D57*0.003)*(((F$5*$D$64)+F$5)/1000)^2)-(($D57*0.003)*((F$5*$D$64)/1000)^2))/F$5,2)</f>
        <v>27.56</v>
      </c>
      <c r="G57" s="14">
        <f>ROUND(($D$62*(1+$D$63)*$C57*0.044)+((($D57*0.003)*(((G$5*$D$64)+G$5)/1000)^2)-(($D57*0.003)*((G$5*$D$64)/1000)^2))/G$5,2)</f>
        <v>28.82</v>
      </c>
      <c r="H57" s="14">
        <f>ROUND(($D$62*(1+$D$63)*$C57*0.044)+((($D57*0.003)*(((H$5*$D$64)+H$5)/1000)^2)-(($D57*0.003)*((H$5*$D$64)/1000)^2))/H$5,2)</f>
        <v>30.08</v>
      </c>
      <c r="I57" s="14">
        <f>ROUND(($D$62*(1+$D$63)*$C57*0.044)+((($D57*0.003)*(((I$5*$D$64)+I$5)/1000)^2)-(($D57*0.003)*((I$5*$D$64)/1000)^2))/I$5,2)</f>
        <v>31.34</v>
      </c>
      <c r="J57" s="14">
        <f>ROUND(($D$62*(1+$D$63)*$C57*0.044)+((($D57*0.003)*(((J$5*$D$64)+J$5)/1000)^2)-(($D57*0.003)*((J$5*$D$64)/1000)^2))/J$5,2)</f>
        <v>32.6</v>
      </c>
      <c r="K57" s="6"/>
      <c r="L57" s="6"/>
      <c r="M57" s="6"/>
      <c r="N57" s="6"/>
    </row>
    <row r="58" spans="1:14" ht="12.75">
      <c r="A58" s="1"/>
      <c r="C58" s="21"/>
      <c r="D58" s="22"/>
      <c r="E58" s="1" t="s">
        <v>8</v>
      </c>
      <c r="F58" s="15">
        <f>($D57-($D57*((0.9756-(0.0934*($D$64)^0.5))-(0.0019*(F$5)^0.5))^2))/(F$5*$D$64)+(($D57+($D57*((0.9756-(0.0934*($D$64)^0.5))-(0.0019*(F$5)^0.5))^2))*($J$63/1000))/(2*F$5)+($D57*($J$64/1000)/F$5)+(($D57+($D57*((0.9756-(0.0934*($D$64)^0.5))-(0.0019*(F$5)^0.5))^2))*($J$62/100))/(2*F$5)</f>
        <v>62.08831141318424</v>
      </c>
      <c r="G58" s="15">
        <f>($D57-($D57*((0.9756-(0.0934*($D$64)^0.5))-(0.0019*(G$5)^0.5))^2))/(G$5*$D$64)+(($D57+($D57*((0.9756-(0.0934*($D$64)^0.5))-(0.0019*(G$5)^0.5))^2))*($J$63/1000))/(2*G$5)+($D57*($J$64/1000)/G$5)+(($D57+($D57*((0.9756-(0.0934*($D$64)^0.5))-(0.0019*(G$5)^0.5))^2))*($J$62/100))/(2*G$5)</f>
        <v>46.672587079589746</v>
      </c>
      <c r="H58" s="15">
        <f>($D57-($D57*((0.9756-(0.0934*($D$64)^0.5))-(0.0019*(H$5)^0.5))^2))/(H$5*$D$64)+(($D57+($D57*((0.9756-(0.0934*($D$64)^0.5))-(0.0019*(H$5)^0.5))^2))*($J$63/1000))/(2*H$5)+($D57*($J$64/1000)/H$5)+(($D57+($D57*((0.9756-(0.0934*($D$64)^0.5))-(0.0019*(H$5)^0.5))^2))*($J$62/100))/(2*H$5)</f>
        <v>37.41244703529509</v>
      </c>
      <c r="I58" s="15">
        <f>($D57-($D57*((0.9756-(0.0934*($D$64)^0.5))-(0.0019*(I$5)^0.5))^2))/(I$5*$D$64)+(($D57+($D57*((0.9756-(0.0934*($D$64)^0.5))-(0.0019*(I$5)^0.5))^2))*($J$63/1000))/(2*I$5)+($D57*($J$64/1000)/I$5)+(($D57+($D57*((0.9756-(0.0934*($D$64)^0.5))-(0.0019*(I$5)^0.5))^2))*($J$62/100))/(2*I$5)</f>
        <v>31.232683332590238</v>
      </c>
      <c r="J58" s="15">
        <f>($D57-($D57*((0.9756-(0.0934*($D$64)^0.5))-(0.0019*(J$5)^0.5))^2))/(J$5*$D$64)+(($D57+($D57*((0.9756-(0.0934*($D$64)^0.5))-(0.0019*(J$5)^0.5))^2))*($J$63/1000))/(2*J$5)+($D57*($J$64/1000)/J$5)+(($D57+($D57*((0.9756-(0.0934*($D$64)^0.5))-(0.0019*(J$5)^0.5))^2))*($J$62/100))/(2*J$5)</f>
        <v>26.814450509237183</v>
      </c>
      <c r="K58" s="9"/>
      <c r="L58" s="9"/>
      <c r="M58" s="9"/>
      <c r="N58" s="9"/>
    </row>
    <row r="59" spans="1:14" ht="12.75">
      <c r="A59" s="1"/>
      <c r="D59" s="7"/>
      <c r="E59" s="1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1"/>
      <c r="D60" s="7"/>
      <c r="E60" s="1"/>
      <c r="F60" s="4"/>
      <c r="G60" s="4"/>
      <c r="H60" s="4"/>
      <c r="I60" s="4"/>
      <c r="J60" s="4"/>
      <c r="K60" s="4"/>
      <c r="L60" s="4"/>
      <c r="M60" s="4"/>
      <c r="N60" s="4"/>
    </row>
    <row r="61" spans="1:14" ht="13.5" thickBot="1">
      <c r="A61" s="1"/>
      <c r="B61" s="29" t="s">
        <v>33</v>
      </c>
      <c r="C61" s="29"/>
      <c r="D61" s="29"/>
      <c r="F61" s="5"/>
      <c r="G61" s="30" t="s">
        <v>34</v>
      </c>
      <c r="H61" s="29"/>
      <c r="I61" s="29"/>
      <c r="J61" s="29"/>
      <c r="K61" s="4"/>
      <c r="L61" s="4"/>
      <c r="M61" s="4"/>
      <c r="N61" s="4"/>
    </row>
    <row r="62" spans="2:10" ht="15" customHeight="1">
      <c r="B62" t="s">
        <v>30</v>
      </c>
      <c r="D62" s="23">
        <v>2.35</v>
      </c>
      <c r="G62" t="s">
        <v>38</v>
      </c>
      <c r="J62" s="26">
        <v>8</v>
      </c>
    </row>
    <row r="63" spans="2:10" ht="12.75">
      <c r="B63" t="s">
        <v>28</v>
      </c>
      <c r="D63" s="24">
        <v>0.15</v>
      </c>
      <c r="G63" t="s">
        <v>39</v>
      </c>
      <c r="J63" s="26">
        <v>6</v>
      </c>
    </row>
    <row r="64" spans="2:10" ht="12.75">
      <c r="B64" t="s">
        <v>29</v>
      </c>
      <c r="D64" s="25">
        <v>12</v>
      </c>
      <c r="F64" s="5"/>
      <c r="G64" s="5" t="s">
        <v>40</v>
      </c>
      <c r="J64" s="26">
        <v>0</v>
      </c>
    </row>
    <row r="65" spans="6:7" ht="12.75">
      <c r="F65" s="5"/>
      <c r="G65" s="5"/>
    </row>
    <row r="66" spans="1:2" ht="12.75">
      <c r="A66" t="s">
        <v>6</v>
      </c>
      <c r="B66" t="s">
        <v>9</v>
      </c>
    </row>
    <row r="67" ht="12.75">
      <c r="B67" t="s">
        <v>10</v>
      </c>
    </row>
  </sheetData>
  <sheetProtection password="CC1B" sheet="1" objects="1" scenarios="1" selectLockedCells="1"/>
  <mergeCells count="3">
    <mergeCell ref="A1:J1"/>
    <mergeCell ref="B61:D61"/>
    <mergeCell ref="G61:J61"/>
  </mergeCells>
  <printOptions horizontalCentered="1"/>
  <pageMargins left="0.75" right="0.75" top="1" bottom="0.75" header="0.5" footer="0.5"/>
  <pageSetup fitToHeight="2" horizontalDpi="600" verticalDpi="600" orientation="landscape" r:id="rId1"/>
  <headerFooter alignWithMargins="0">
    <oddHeader>&amp;C2007 Tractor Costs per Hour (Excludes Labor)</oddHeader>
  </headerFooter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Tractor Costs per Hour</dc:title>
  <dc:subject>Tractor Cost Table</dc:subject>
  <dc:creator>Eric Eberly</dc:creator>
  <cp:keywords/>
  <dc:description/>
  <cp:lastModifiedBy>CALS_user</cp:lastModifiedBy>
  <cp:lastPrinted>2007-08-07T22:00:12Z</cp:lastPrinted>
  <dcterms:created xsi:type="dcterms:W3CDTF">1998-11-06T21:02:40Z</dcterms:created>
  <dcterms:modified xsi:type="dcterms:W3CDTF">2007-08-09T13:33:11Z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124927462</vt:i4>
  </property>
  <property fmtid="{D5CDD505-2E9C-101B-9397-08002B2CF9AE}" pid="4" name="_EmailSubje">
    <vt:lpwstr>Questions about Crop Budgets</vt:lpwstr>
  </property>
  <property fmtid="{D5CDD505-2E9C-101B-9397-08002B2CF9AE}" pid="5" name="_AuthorEma">
    <vt:lpwstr>eeberly@vt.edu</vt:lpwstr>
  </property>
  <property fmtid="{D5CDD505-2E9C-101B-9397-08002B2CF9AE}" pid="6" name="_AuthorEmailDisplayNa">
    <vt:lpwstr>Eberly, Eric</vt:lpwstr>
  </property>
</Properties>
</file>