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SOYBEANS" sheetId="1" r:id="rId1"/>
  </sheets>
  <definedNames>
    <definedName name="_xlnm.Print_Area" localSheetId="0">'SOYBEANS'!$A$1:$H$139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8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2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9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<sst xmlns="http://schemas.openxmlformats.org/spreadsheetml/2006/main" count="383" uniqueCount="173">
  <si>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</si>
  <si>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</si>
  <si>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</si>
  <si>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</si>
  <si>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</si>
  <si>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</si>
  <si>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</si>
  <si>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</si>
  <si>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</si>
  <si>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</si>
  <si>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</si>
  <si>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</si>
  <si>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</si>
  <si>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</si>
  <si>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</si>
  <si>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</si>
  <si>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</si>
  <si>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</si>
  <si>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</si>
  <si>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</si>
  <si>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</si>
  <si>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</si>
  <si>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</si>
  <si>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</si>
  <si>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</si>
  <si>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</si>
  <si>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</si>
  <si>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</si>
  <si>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</si>
  <si>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</si>
  <si>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</si>
  <si>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</si>
  <si>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</si>
  <si>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</si>
  <si>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</si>
  <si>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</si>
  <si>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</si>
  <si>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</si>
  <si>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</si>
  <si>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</si>
  <si>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</si>
  <si>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</si>
  <si>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</si>
  <si>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</si>
  <si>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</si>
  <si>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</si>
  <si>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</si>
  <si>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</si>
  <si>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</si>
  <si>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</si>
  <si>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</si>
  <si>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</si>
  <si>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</si>
  <si>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</si>
  <si>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</si>
  <si>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</si>
  <si>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</si>
  <si>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</si>
  <si>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</si>
  <si>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</si>
  <si>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</si>
  <si>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</si>
  <si>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</si>
  <si>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</si>
  <si>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</si>
  <si>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</si>
  <si>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</si>
  <si>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</si>
  <si>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</si>
  <si>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</si>
  <si>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</si>
  <si>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</si>
  <si>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</si>
  <si>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</si>
  <si>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</si>
  <si>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</si>
  <si>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</si>
  <si>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</si>
  <si>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</si>
  <si>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</si>
  <si>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</si>
  <si>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</si>
  <si>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</si>
  <si>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</si>
  <si>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</si>
  <si>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</si>
  <si>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</si>
  <si>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</si>
  <si>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</si>
  <si>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</si>
  <si>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</si>
  <si>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</si>
  <si>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</si>
  <si>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</si>
  <si>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</si>
  <si>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</si>
  <si>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</si>
  <si>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</si>
  <si>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</si>
  <si>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</si>
  <si>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</si>
  <si>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</si>
  <si>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</si>
  <si>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</si>
  <si>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</si>
  <si>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</si>
  <si>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</si>
  <si>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</si>
  <si>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</si>
  <si>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</si>
  <si>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</si>
  <si>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</si>
  <si>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</si>
  <si>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</si>
  <si>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</si>
  <si>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</si>
  <si>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</si>
  <si>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</si>
  <si>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</si>
  <si>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</si>
  <si>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</si>
  <si>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</si>
  <si>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</si>
  <si>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</si>
  <si>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</si>
  <si>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</si>
  <si>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</si>
  <si>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</si>
  <si>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</si>
  <si>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</si>
  <si>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</si>
  <si>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</si>
  <si>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</si>
  <si>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</si>
  <si>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</si>
  <si>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</si>
  <si>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</si>
  <si>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</si>
  <si>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</si>
  <si>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</si>
  <si>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</si>
  <si>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</si>
  <si>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</si>
  <si>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</si>
  <si>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</si>
  <si>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</si>
  <si>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</si>
  <si>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</si>
  <si>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</si>
  <si>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</si>
  <si>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</si>
  <si>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</si>
  <si>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</si>
  <si>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</si>
  <si>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</si>
  <si>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</si>
  <si>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</si>
  <si>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</si>
  <si>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Combine + Grain Table 15 FT</t>
  </si>
  <si>
    <t>OZ</t>
  </si>
  <si>
    <t>Chemical Type: H = Herbicide; I = Insecticide; F = Fungicide; G = Growth Regulator</t>
  </si>
  <si>
    <t xml:space="preserve">  GROWTH REGULATOR</t>
  </si>
  <si>
    <t>SOYBEANS</t>
  </si>
  <si>
    <t xml:space="preserve">  SEED: SOYBEANS</t>
  </si>
  <si>
    <t>August</t>
  </si>
  <si>
    <t>75HP + Boom Sprayer - 30FT</t>
  </si>
  <si>
    <t>Micro-Tech</t>
  </si>
  <si>
    <t>Linex</t>
  </si>
  <si>
    <t>Asana XL</t>
  </si>
  <si>
    <t xml:space="preserve">August </t>
  </si>
  <si>
    <t>PUBLICATION 446-047-128</t>
  </si>
  <si>
    <t>SOYBEANS, Conventional Tillage (Productivity Group 1-2 Soils)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</si>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</sst>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2" fontId="10" fillId="0" borderId="23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170</v>
      </c>
      <c r="S2" s="14" t="s">
        <v>0</v>
      </c>
    </row>
    <row r="3" spans="1:19" ht="27" customHeight="1">
      <c r="A3" s="237" t="s">
        <v>171</v>
      </c>
      <c r="B3" s="238"/>
      <c r="C3" s="238"/>
      <c r="D3" s="238"/>
      <c r="E3" s="238"/>
      <c r="F3" s="238"/>
      <c r="G3" s="238"/>
      <c r="H3" s="238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8">
        <f>E10</f>
        <v>40</v>
      </c>
      <c r="D5" s="15" t="s">
        <v>66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6" t="s">
        <v>2</v>
      </c>
      <c r="H6" s="197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8" t="s">
        <v>7</v>
      </c>
      <c r="H7" s="199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162</v>
      </c>
      <c r="C10" s="15"/>
      <c r="D10" s="34" t="s">
        <v>10</v>
      </c>
      <c r="E10" s="35">
        <v>40</v>
      </c>
      <c r="F10" s="36">
        <v>6.3</v>
      </c>
      <c r="G10" s="2">
        <f>ROUND((E10*F10),2)</f>
        <v>252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252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163</v>
      </c>
      <c r="C15" s="15"/>
      <c r="D15" s="194" t="s">
        <v>76</v>
      </c>
      <c r="E15" s="35">
        <v>0.75</v>
      </c>
      <c r="F15" s="119">
        <v>18.25</v>
      </c>
      <c r="G15" s="2">
        <f>ROUND((E15*F15),2)</f>
        <v>13.69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81</v>
      </c>
      <c r="C16" s="15"/>
      <c r="D16" s="39" t="s">
        <v>81</v>
      </c>
      <c r="E16" s="35"/>
      <c r="F16" s="119" t="s">
        <v>81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74</v>
      </c>
      <c r="C17" s="234" t="s">
        <v>172</v>
      </c>
      <c r="D17" s="34"/>
      <c r="E17" s="35" t="s">
        <v>0</v>
      </c>
      <c r="F17" s="36" t="s">
        <v>81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5"/>
      <c r="D18" s="34" t="s">
        <v>31</v>
      </c>
      <c r="E18" s="181">
        <f>ROUND($E$10*1.3*0,0)</f>
        <v>0</v>
      </c>
      <c r="F18" s="36">
        <v>0.38</v>
      </c>
      <c r="G18" s="2">
        <f>IF(C18=0,ROUND((E18*F18),2),ROUND((C18*F18),2))</f>
        <v>0</v>
      </c>
      <c r="H18" s="120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5"/>
      <c r="D19" s="34" t="s">
        <v>31</v>
      </c>
      <c r="E19" s="181">
        <f>ROUND($E$10*1.3*0.8,0)</f>
        <v>42</v>
      </c>
      <c r="F19" s="36">
        <v>0.32</v>
      </c>
      <c r="G19" s="2">
        <f>IF(C19=0,ROUND((E19*F19),2),ROUND((C19*F19),2))</f>
        <v>13.44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5"/>
      <c r="D20" s="34" t="s">
        <v>31</v>
      </c>
      <c r="E20" s="181">
        <f>ROUND($E$10*1.3*1.4,0)</f>
        <v>73</v>
      </c>
      <c r="F20" s="36">
        <v>0.26</v>
      </c>
      <c r="G20" s="2">
        <f>IF(C20=0,ROUND((E20*F20),2),ROUND((C20*F20),2))</f>
        <v>18.98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7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78</v>
      </c>
      <c r="C23" s="15"/>
      <c r="D23" s="34" t="s">
        <v>16</v>
      </c>
      <c r="E23" s="181">
        <f>$E$55</f>
        <v>1</v>
      </c>
      <c r="F23" s="182">
        <f>IF(A113="H",G113,0)+IF(A114="H",G114,0)+IF(A115="H",G115,0)+IF(A116="H",G116,0)+IF(A117="H",G117,0)+IF(A118="H",G118,0)+IF(A119="H",G119,0)+IF(A120="H",G120,0)+IF(A121="H",G121,0)</f>
        <v>22.229999999999997</v>
      </c>
      <c r="G23" s="2">
        <f t="shared" si="1"/>
        <v>22.23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79</v>
      </c>
      <c r="C24" s="15"/>
      <c r="D24" s="34" t="s">
        <v>16</v>
      </c>
      <c r="E24" s="181">
        <f>$E$55</f>
        <v>1</v>
      </c>
      <c r="F24" s="182">
        <f>IF(A113="i",G113,0)+IF(A114="i",G114,0)+IF(A115="i",G115,0)+IF(A116="i",G116,0)+IF(A117="i",G117,0)+IF(A118="i",G118,0)+IF(A119="i",G119,0)+IF(A120="i",G120,0)+IF(A121="i",G121,0)</f>
        <v>2.5</v>
      </c>
      <c r="G24" s="2">
        <f t="shared" si="1"/>
        <v>2.5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80</v>
      </c>
      <c r="C25" s="15"/>
      <c r="D25" s="34" t="s">
        <v>16</v>
      </c>
      <c r="E25" s="181">
        <f>$E$55</f>
        <v>1</v>
      </c>
      <c r="F25" s="182">
        <f>IF(A113="f",G113,0)+IF(A114="f",G114,0)+IF(A115="f",G115,0)+IF(A116="f",G116,0)+IF(A117="f",G117,0)+IF(A118="f",G118,0)+IF(A119="f",G119,0)+IF(A120="f",G120,0)+IF(A121="f",G121,0)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161</v>
      </c>
      <c r="C26" s="15"/>
      <c r="D26" s="34" t="s">
        <v>16</v>
      </c>
      <c r="E26" s="181">
        <f>$E$55</f>
        <v>1</v>
      </c>
      <c r="F26" s="182">
        <f>IF(A113="g",G113,0)+IF(A114="g",G114,0)+IF(A115="g",G115,0)+IF(A116="g",G116,0)+IF(A117="g",G117,0)+IF(A118="g",G118,0)+IF(A119="g",G119,0)+IF(A120="g",G120,0)+IF(A121="g",G121,0)</f>
        <v>0</v>
      </c>
      <c r="G26" s="2">
        <f>ROUND((E26*F26),2)</f>
        <v>0</v>
      </c>
      <c r="H26" s="120" t="str">
        <f>IF($H$5=1," ",IF(E26=0," ",$H$5*G26))</f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16</v>
      </c>
      <c r="E27" s="35">
        <v>1</v>
      </c>
      <c r="F27" s="119">
        <v>7</v>
      </c>
      <c r="G27" s="2">
        <f t="shared" si="1"/>
        <v>7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93</v>
      </c>
      <c r="E28" s="181">
        <f>F82/F89</f>
        <v>3.9744680851063836</v>
      </c>
      <c r="F28" s="190">
        <v>2.35</v>
      </c>
      <c r="G28" s="2">
        <f aca="true" t="shared" si="2" ref="G28:G34">ROUND((E28*F28),2)</f>
        <v>9.34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16</v>
      </c>
      <c r="E29" s="181">
        <f>$E$55</f>
        <v>1</v>
      </c>
      <c r="F29" s="180">
        <f>G82</f>
        <v>10.34</v>
      </c>
      <c r="G29" s="2">
        <f t="shared" si="2"/>
        <v>10.34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18</v>
      </c>
      <c r="E30" s="181">
        <f>D82</f>
        <v>1.08</v>
      </c>
      <c r="F30" s="36">
        <v>12</v>
      </c>
      <c r="G30" s="2">
        <f t="shared" si="2"/>
        <v>12.96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1">
        <f>$E$55</f>
        <v>1</v>
      </c>
      <c r="F31" s="36">
        <v>0</v>
      </c>
      <c r="G31" s="2">
        <f t="shared" si="2"/>
        <v>0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1">
        <f>$E$55</f>
        <v>1</v>
      </c>
      <c r="F32" s="36">
        <v>15.49</v>
      </c>
      <c r="G32" s="2">
        <f t="shared" si="2"/>
        <v>15.49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1">
        <f>$E$55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 t="s">
        <v>44</v>
      </c>
      <c r="C34" s="15"/>
      <c r="D34" s="34" t="s">
        <v>16</v>
      </c>
      <c r="E34" s="181">
        <f>$E$55</f>
        <v>1</v>
      </c>
      <c r="F34" s="36">
        <v>0</v>
      </c>
      <c r="G34" s="2">
        <f t="shared" si="2"/>
        <v>0</v>
      </c>
      <c r="H34" s="120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20" t="str">
        <f t="shared" si="0"/>
        <v> </v>
      </c>
      <c r="K35" s="14"/>
      <c r="L35" s="15"/>
      <c r="S35" s="14"/>
    </row>
    <row r="36" spans="2:19" ht="15.75">
      <c r="B36" s="15" t="s">
        <v>45</v>
      </c>
      <c r="C36" s="220">
        <v>6</v>
      </c>
      <c r="D36" s="34" t="s">
        <v>105</v>
      </c>
      <c r="E36" s="2">
        <f>SUM(G14:G35)*$C$36/12</f>
        <v>71.97500000000001</v>
      </c>
      <c r="F36" s="134">
        <v>0.07</v>
      </c>
      <c r="G36" s="2">
        <f>ROUND((E36*F36),2)</f>
        <v>5.04</v>
      </c>
      <c r="H36" s="120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3"/>
      <c r="H37" s="123"/>
    </row>
    <row r="38" spans="1:24" ht="16.5" thickTop="1">
      <c r="A38" s="41"/>
      <c r="B38" s="42" t="s">
        <v>50</v>
      </c>
      <c r="C38" s="42"/>
      <c r="D38" s="42"/>
      <c r="E38" s="124">
        <f>G38/E10</f>
        <v>3.7247500000000002</v>
      </c>
      <c r="F38" s="43" t="s">
        <v>46</v>
      </c>
      <c r="G38" s="124">
        <f>SUM(G14:G36)</f>
        <v>148.99</v>
      </c>
      <c r="H38" s="120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1"/>
      <c r="K39" s="14"/>
      <c r="S39" s="14" t="s">
        <v>0</v>
      </c>
    </row>
    <row r="40" spans="1:19" ht="15" customHeight="1">
      <c r="A40" s="33" t="s">
        <v>63</v>
      </c>
      <c r="E40" s="30"/>
      <c r="F40" s="31"/>
      <c r="G40" s="3"/>
      <c r="H40" s="121"/>
      <c r="K40" s="14"/>
      <c r="S40" s="14"/>
    </row>
    <row r="41" spans="2:19" ht="15" customHeight="1">
      <c r="B41" s="15" t="s">
        <v>38</v>
      </c>
      <c r="C41" s="15"/>
      <c r="D41" s="34" t="s">
        <v>93</v>
      </c>
      <c r="E41" s="181">
        <f>F87/F89</f>
        <v>2.9617021276595743</v>
      </c>
      <c r="F41" s="189">
        <v>2.35</v>
      </c>
      <c r="G41" s="2">
        <f aca="true" t="shared" si="3" ref="G41:G46">ROUND((E41*F41),2)</f>
        <v>6.96</v>
      </c>
      <c r="H41" s="120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39</v>
      </c>
      <c r="C42" s="15"/>
      <c r="D42" s="34" t="s">
        <v>16</v>
      </c>
      <c r="E42" s="181">
        <f>$E$55</f>
        <v>1</v>
      </c>
      <c r="F42" s="179">
        <f>G87</f>
        <v>6.82</v>
      </c>
      <c r="G42" s="2">
        <f t="shared" si="3"/>
        <v>6.82</v>
      </c>
      <c r="H42" s="120" t="str">
        <f t="shared" si="4"/>
        <v> </v>
      </c>
      <c r="K42" s="14"/>
      <c r="S42" s="14"/>
    </row>
    <row r="43" spans="2:19" ht="15.75">
      <c r="B43" s="15" t="s">
        <v>47</v>
      </c>
      <c r="C43" s="15"/>
      <c r="D43" s="34" t="s">
        <v>18</v>
      </c>
      <c r="E43" s="3">
        <f>D87</f>
        <v>0.36</v>
      </c>
      <c r="F43" s="1">
        <v>12</v>
      </c>
      <c r="G43" s="2">
        <f t="shared" si="3"/>
        <v>4.32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17</v>
      </c>
      <c r="C44" s="15"/>
      <c r="D44" s="34" t="s">
        <v>10</v>
      </c>
      <c r="E44" s="3">
        <f>$E$10</f>
        <v>40</v>
      </c>
      <c r="F44" s="1">
        <v>0.18</v>
      </c>
      <c r="G44" s="2">
        <f t="shared" si="3"/>
        <v>7.2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40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2:19" ht="15.75">
      <c r="B46" s="15" t="s">
        <v>49</v>
      </c>
      <c r="C46" s="15"/>
      <c r="D46" s="34" t="s">
        <v>10</v>
      </c>
      <c r="E46" s="3">
        <f>$E$10</f>
        <v>40</v>
      </c>
      <c r="F46" s="1">
        <v>0</v>
      </c>
      <c r="G46" s="2">
        <f t="shared" si="3"/>
        <v>0</v>
      </c>
      <c r="H46" s="120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3"/>
      <c r="H47" s="123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51</v>
      </c>
      <c r="C48" s="26"/>
      <c r="D48" s="26"/>
      <c r="E48" s="124">
        <f>G48/E10</f>
        <v>0.6325000000000001</v>
      </c>
      <c r="F48" s="43" t="s">
        <v>46</v>
      </c>
      <c r="G48" s="124">
        <f>SUM(G40:G47)</f>
        <v>25.3</v>
      </c>
      <c r="H48" s="120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1" t="s">
        <v>95</v>
      </c>
      <c r="D49" s="45"/>
      <c r="E49" s="235" t="s">
        <v>94</v>
      </c>
      <c r="F49" s="236"/>
      <c r="G49" s="125"/>
      <c r="H49" s="126"/>
      <c r="K49" s="14"/>
      <c r="S49" s="14"/>
      <c r="X49" s="38"/>
    </row>
    <row r="50" spans="1:24" ht="15.75">
      <c r="A50" s="47" t="s">
        <v>96</v>
      </c>
      <c r="B50" s="47"/>
      <c r="C50" s="211">
        <f>G50/$F$10</f>
        <v>27.665079365079368</v>
      </c>
      <c r="D50" s="212" t="s">
        <v>10</v>
      </c>
      <c r="E50" s="125">
        <f>G50/$E$10</f>
        <v>4.3572500000000005</v>
      </c>
      <c r="F50" s="193" t="s">
        <v>46</v>
      </c>
      <c r="G50" s="125">
        <f>G38+G48</f>
        <v>174.29000000000002</v>
      </c>
      <c r="H50" s="120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2"/>
      <c r="D51" s="34"/>
      <c r="E51" s="125"/>
      <c r="F51" s="193"/>
      <c r="G51" s="125"/>
      <c r="H51" s="207"/>
      <c r="K51" s="14"/>
      <c r="S51" s="14"/>
      <c r="X51" s="38"/>
    </row>
    <row r="52" spans="1:24" ht="15.75">
      <c r="A52" s="47" t="s">
        <v>98</v>
      </c>
      <c r="B52" s="47"/>
      <c r="C52" s="192"/>
      <c r="D52" s="34"/>
      <c r="E52" s="125"/>
      <c r="F52" s="193"/>
      <c r="G52" s="125">
        <f>G12-G50</f>
        <v>77.70999999999998</v>
      </c>
      <c r="H52" s="120" t="str">
        <f>IF(G52=0," ",IF($H$5=1," ",$H$5*G52))</f>
        <v> </v>
      </c>
      <c r="K52" s="14"/>
      <c r="S52" s="14"/>
      <c r="X52" s="38"/>
    </row>
    <row r="53" spans="7:8" ht="15">
      <c r="G53" s="127"/>
      <c r="H53" s="127"/>
    </row>
    <row r="54" spans="1:24" ht="19.5" customHeight="1">
      <c r="A54" s="33" t="s">
        <v>99</v>
      </c>
      <c r="D54" s="34"/>
      <c r="E54" s="30"/>
      <c r="F54" s="31"/>
      <c r="G54" s="3" t="s">
        <v>0</v>
      </c>
      <c r="H54" s="121"/>
      <c r="K54" s="14"/>
      <c r="L54" s="15"/>
      <c r="S54" s="14" t="s">
        <v>0</v>
      </c>
      <c r="X54" s="38" t="s">
        <v>0</v>
      </c>
    </row>
    <row r="55" spans="2:8" ht="15.75">
      <c r="B55" s="15" t="s">
        <v>97</v>
      </c>
      <c r="C55" s="15"/>
      <c r="D55" s="34" t="s">
        <v>16</v>
      </c>
      <c r="E55" s="40">
        <v>1</v>
      </c>
      <c r="F55" s="179">
        <f>H82+H87</f>
        <v>60.33</v>
      </c>
      <c r="G55" s="2">
        <f>ROUND((E55*F55),2)</f>
        <v>60.33</v>
      </c>
      <c r="H55" s="120" t="str">
        <f>IF($H$5=1," ",IF(E55=0," ",$H$5*G55))</f>
        <v> </v>
      </c>
    </row>
    <row r="56" spans="1:19" ht="16.5" customHeight="1">
      <c r="A56" s="33" t="s">
        <v>100</v>
      </c>
      <c r="E56" s="30"/>
      <c r="F56" s="31"/>
      <c r="G56" s="3"/>
      <c r="H56" s="121"/>
      <c r="K56" s="14"/>
      <c r="L56" s="15"/>
      <c r="S56" s="14" t="s">
        <v>0</v>
      </c>
    </row>
    <row r="57" spans="2:24" ht="18.75" customHeight="1">
      <c r="B57" s="15" t="s">
        <v>65</v>
      </c>
      <c r="C57" s="15"/>
      <c r="D57" s="34" t="s">
        <v>19</v>
      </c>
      <c r="E57" s="2">
        <f>(G50)</f>
        <v>174.29000000000002</v>
      </c>
      <c r="F57" s="134">
        <v>0.08</v>
      </c>
      <c r="G57" s="2">
        <f>ROUND((E57*F57),2)</f>
        <v>13.94</v>
      </c>
      <c r="H57" s="120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8"/>
      <c r="H58" s="129"/>
      <c r="K58" s="14"/>
      <c r="S58" s="14" t="s">
        <v>0</v>
      </c>
    </row>
    <row r="59" spans="1:19" ht="16.5" thickTop="1">
      <c r="A59" s="208" t="s">
        <v>101</v>
      </c>
      <c r="E59" s="3"/>
      <c r="F59" s="31"/>
      <c r="G59" s="130">
        <f>SUM(G55:G57)</f>
        <v>74.27</v>
      </c>
      <c r="H59" s="120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1"/>
      <c r="K60" s="14"/>
      <c r="S60" s="14" t="s">
        <v>0</v>
      </c>
      <c r="X60" s="38" t="s">
        <v>0</v>
      </c>
    </row>
    <row r="61" spans="1:24" ht="16.5" thickBot="1">
      <c r="A61" s="47" t="s">
        <v>157</v>
      </c>
      <c r="B61" s="48"/>
      <c r="C61" s="48"/>
      <c r="D61" s="48"/>
      <c r="E61" s="125">
        <f>G61/$E$10</f>
        <v>6.214</v>
      </c>
      <c r="F61" s="46" t="s">
        <v>46</v>
      </c>
      <c r="G61" s="131">
        <f>G50+G59</f>
        <v>248.56</v>
      </c>
      <c r="H61" s="120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1"/>
      <c r="K62" s="14"/>
      <c r="S62" s="14" t="s">
        <v>0</v>
      </c>
    </row>
    <row r="63" spans="1:24" ht="18.75" customHeight="1" thickBot="1" thickTop="1">
      <c r="A63" s="49" t="s">
        <v>102</v>
      </c>
      <c r="B63" s="49"/>
      <c r="C63" s="49"/>
      <c r="D63" s="49"/>
      <c r="E63" s="50"/>
      <c r="F63" s="51"/>
      <c r="G63" s="132">
        <f>G12-G61</f>
        <v>3.4399999999999977</v>
      </c>
      <c r="H63" s="133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77</v>
      </c>
      <c r="F64" s="54"/>
      <c r="K64" s="55"/>
      <c r="S64" s="55" t="s">
        <v>0</v>
      </c>
      <c r="X64" s="56" t="s">
        <v>0</v>
      </c>
    </row>
    <row r="65" ht="15">
      <c r="A65" s="52" t="s">
        <v>73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5" t="str">
        <f>A3</f>
        <v>SOYBEANS, Conventional Tillage (Productivity Group 1-2 Soils)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62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26</v>
      </c>
      <c r="B71" s="44" t="s">
        <v>32</v>
      </c>
      <c r="C71" s="66" t="s">
        <v>70</v>
      </c>
      <c r="D71" s="67" t="s">
        <v>20</v>
      </c>
      <c r="E71" s="68" t="s">
        <v>21</v>
      </c>
      <c r="F71" s="68" t="s">
        <v>56</v>
      </c>
      <c r="G71" s="67" t="s">
        <v>58</v>
      </c>
      <c r="H71" s="69" t="s">
        <v>22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23</v>
      </c>
      <c r="D72" s="73" t="s">
        <v>24</v>
      </c>
      <c r="E72" s="74" t="s">
        <v>24</v>
      </c>
      <c r="F72" s="74" t="s">
        <v>57</v>
      </c>
      <c r="G72" s="73" t="s">
        <v>25</v>
      </c>
      <c r="H72" s="75" t="s">
        <v>25</v>
      </c>
      <c r="K72" s="14"/>
      <c r="S72" s="14" t="s">
        <v>0</v>
      </c>
      <c r="X72" s="38" t="s">
        <v>0</v>
      </c>
    </row>
    <row r="73" spans="1:19" ht="15">
      <c r="A73" s="76" t="s">
        <v>53</v>
      </c>
      <c r="B73" s="45"/>
      <c r="C73" s="45"/>
      <c r="D73" s="67"/>
      <c r="E73" s="67"/>
      <c r="F73" s="68"/>
      <c r="G73" s="68"/>
      <c r="H73" s="213"/>
      <c r="K73" s="14"/>
      <c r="S73" s="14" t="s">
        <v>0</v>
      </c>
    </row>
    <row r="74" spans="1:24" ht="15">
      <c r="A74" s="77" t="s">
        <v>90</v>
      </c>
      <c r="B74" s="174" t="s">
        <v>82</v>
      </c>
      <c r="C74" s="78">
        <v>1</v>
      </c>
      <c r="D74" s="87">
        <v>0.21</v>
      </c>
      <c r="E74" s="175">
        <v>0.19</v>
      </c>
      <c r="F74" s="176">
        <v>2.26</v>
      </c>
      <c r="G74" s="176">
        <v>2.13</v>
      </c>
      <c r="H74" s="177">
        <v>4.91</v>
      </c>
      <c r="K74" s="14"/>
      <c r="M74" s="34"/>
      <c r="S74" s="14" t="s">
        <v>0</v>
      </c>
      <c r="X74" s="38" t="s">
        <v>0</v>
      </c>
    </row>
    <row r="75" spans="1:24" ht="15">
      <c r="A75" s="77" t="s">
        <v>90</v>
      </c>
      <c r="B75" s="174" t="s">
        <v>83</v>
      </c>
      <c r="C75" s="78">
        <v>1</v>
      </c>
      <c r="D75" s="87">
        <v>0.2</v>
      </c>
      <c r="E75" s="175">
        <v>0.18</v>
      </c>
      <c r="F75" s="176">
        <v>2.14</v>
      </c>
      <c r="G75" s="176">
        <v>2</v>
      </c>
      <c r="H75" s="177">
        <v>4.94</v>
      </c>
      <c r="K75" s="14"/>
      <c r="M75" s="34"/>
      <c r="S75" s="14" t="s">
        <v>0</v>
      </c>
      <c r="X75" s="38" t="s">
        <v>0</v>
      </c>
    </row>
    <row r="76" spans="1:24" s="53" customFormat="1" ht="15">
      <c r="A76" s="77" t="s">
        <v>90</v>
      </c>
      <c r="B76" s="174" t="s">
        <v>84</v>
      </c>
      <c r="C76" s="78">
        <v>1</v>
      </c>
      <c r="D76" s="87">
        <v>0.15</v>
      </c>
      <c r="E76" s="175">
        <v>0.14</v>
      </c>
      <c r="F76" s="176">
        <v>2</v>
      </c>
      <c r="G76" s="176">
        <v>1.88</v>
      </c>
      <c r="H76" s="177">
        <v>4.68</v>
      </c>
      <c r="K76" s="55"/>
      <c r="M76" s="80"/>
      <c r="S76" s="55" t="s">
        <v>0</v>
      </c>
      <c r="X76" s="56" t="s">
        <v>0</v>
      </c>
    </row>
    <row r="77" spans="1:24" ht="15">
      <c r="A77" s="77" t="s">
        <v>91</v>
      </c>
      <c r="B77" s="174" t="s">
        <v>85</v>
      </c>
      <c r="C77" s="78">
        <v>1</v>
      </c>
      <c r="D77" s="87">
        <v>0.2</v>
      </c>
      <c r="E77" s="175">
        <v>0.18</v>
      </c>
      <c r="F77" s="176">
        <v>2.14</v>
      </c>
      <c r="G77" s="176">
        <v>3.75</v>
      </c>
      <c r="H77" s="177">
        <v>6.08</v>
      </c>
      <c r="K77" s="32"/>
      <c r="S77" s="14"/>
      <c r="X77" s="38" t="s">
        <v>0</v>
      </c>
    </row>
    <row r="78" spans="1:24" ht="15">
      <c r="A78" s="77" t="s">
        <v>164</v>
      </c>
      <c r="B78" s="174" t="s">
        <v>165</v>
      </c>
      <c r="C78" s="78">
        <v>1</v>
      </c>
      <c r="D78" s="87">
        <v>0.1</v>
      </c>
      <c r="E78" s="175">
        <v>0.9</v>
      </c>
      <c r="F78" s="176">
        <v>0.8</v>
      </c>
      <c r="G78" s="176">
        <v>0.58</v>
      </c>
      <c r="H78" s="177">
        <v>1.93</v>
      </c>
      <c r="K78" s="81"/>
      <c r="S78" s="14"/>
      <c r="X78" s="38" t="s">
        <v>0</v>
      </c>
    </row>
    <row r="79" spans="1:24" ht="15">
      <c r="A79" s="77"/>
      <c r="B79" s="174"/>
      <c r="C79" s="78"/>
      <c r="D79" s="87"/>
      <c r="E79" s="175"/>
      <c r="F79" s="176"/>
      <c r="G79" s="176"/>
      <c r="H79" s="177"/>
      <c r="K79" s="81"/>
      <c r="S79" s="14"/>
      <c r="X79" s="38" t="s">
        <v>0</v>
      </c>
    </row>
    <row r="80" spans="1:24" ht="15">
      <c r="A80" s="77"/>
      <c r="B80" s="174" t="s">
        <v>81</v>
      </c>
      <c r="C80" s="78"/>
      <c r="D80" s="87" t="s">
        <v>81</v>
      </c>
      <c r="E80" s="175">
        <v>0</v>
      </c>
      <c r="F80" s="176">
        <v>0</v>
      </c>
      <c r="G80" s="176">
        <v>0</v>
      </c>
      <c r="H80" s="177">
        <v>0</v>
      </c>
      <c r="K80" s="81"/>
      <c r="S80" s="14"/>
      <c r="X80" s="38" t="s">
        <v>0</v>
      </c>
    </row>
    <row r="81" spans="1:24" ht="15">
      <c r="A81" s="183">
        <v>0.25</v>
      </c>
      <c r="B81" s="44" t="s">
        <v>27</v>
      </c>
      <c r="C81" s="78"/>
      <c r="D81" s="184">
        <f>A81*SUM(D74:D80)</f>
        <v>0.215</v>
      </c>
      <c r="E81" s="83"/>
      <c r="F81" s="214"/>
      <c r="G81" s="84"/>
      <c r="H81" s="85"/>
      <c r="J81" s="81"/>
      <c r="K81" s="81"/>
      <c r="L81" s="81"/>
      <c r="M81" s="81"/>
      <c r="S81" s="14"/>
      <c r="X81" s="38"/>
    </row>
    <row r="82" spans="1:24" ht="15">
      <c r="A82" s="82"/>
      <c r="B82" s="44" t="s">
        <v>52</v>
      </c>
      <c r="C82" s="78"/>
      <c r="D82" s="4">
        <f>ROUND(SUM(D73:D81),2)</f>
        <v>1.08</v>
      </c>
      <c r="E82" s="4">
        <f>SUM(E73:E80)</f>
        <v>1.5899999999999999</v>
      </c>
      <c r="F82" s="154">
        <f>SUM(F73:F80)</f>
        <v>9.340000000000002</v>
      </c>
      <c r="G82" s="154">
        <f>SUM(G73:G80)</f>
        <v>10.34</v>
      </c>
      <c r="H82" s="5">
        <f>SUM(H73:H80)</f>
        <v>22.54</v>
      </c>
      <c r="J82" s="81"/>
      <c r="K82" s="81"/>
      <c r="L82" s="81"/>
      <c r="M82" s="81"/>
      <c r="N82" s="53"/>
      <c r="S82" s="14"/>
      <c r="X82" s="38"/>
    </row>
    <row r="83" spans="1:24" ht="15">
      <c r="A83" s="86" t="s">
        <v>34</v>
      </c>
      <c r="B83" s="44"/>
      <c r="C83" s="78"/>
      <c r="D83" s="87"/>
      <c r="E83" s="79"/>
      <c r="F83" s="68"/>
      <c r="G83" s="84"/>
      <c r="H83" s="85"/>
      <c r="J83" s="81"/>
      <c r="K83" s="81"/>
      <c r="L83" s="81"/>
      <c r="M83" s="81"/>
      <c r="S83" s="14"/>
      <c r="X83" s="38"/>
    </row>
    <row r="84" spans="1:24" ht="15.75" customHeight="1">
      <c r="A84" s="77" t="s">
        <v>92</v>
      </c>
      <c r="B84" s="174" t="s">
        <v>158</v>
      </c>
      <c r="C84" s="78">
        <v>1</v>
      </c>
      <c r="D84" s="87">
        <v>0.29</v>
      </c>
      <c r="E84" s="175">
        <v>0.26</v>
      </c>
      <c r="F84" s="176">
        <v>6.96</v>
      </c>
      <c r="G84" s="176">
        <v>6.82</v>
      </c>
      <c r="H84" s="177">
        <v>37.79</v>
      </c>
      <c r="I84" s="15"/>
      <c r="J84" s="15"/>
      <c r="K84" s="81"/>
      <c r="R84" s="15"/>
      <c r="X84" s="38" t="s">
        <v>0</v>
      </c>
    </row>
    <row r="85" spans="1:24" ht="15.75" customHeight="1">
      <c r="A85" s="77"/>
      <c r="B85" s="174" t="s">
        <v>81</v>
      </c>
      <c r="C85" s="78"/>
      <c r="D85" s="87" t="s">
        <v>81</v>
      </c>
      <c r="E85" s="175">
        <v>0</v>
      </c>
      <c r="F85" s="176">
        <v>0</v>
      </c>
      <c r="G85" s="176">
        <v>0</v>
      </c>
      <c r="H85" s="177">
        <v>0</v>
      </c>
      <c r="I85" s="15"/>
      <c r="J85" s="15"/>
      <c r="K85" s="81"/>
      <c r="R85" s="15"/>
      <c r="X85" s="38"/>
    </row>
    <row r="86" spans="1:24" ht="15.75" customHeight="1">
      <c r="A86" s="183">
        <v>0.25</v>
      </c>
      <c r="B86" s="44" t="s">
        <v>27</v>
      </c>
      <c r="C86" s="78"/>
      <c r="D86" s="184">
        <f>A86*SUM(D84:D85)</f>
        <v>0.0725</v>
      </c>
      <c r="E86" s="79"/>
      <c r="F86" s="68"/>
      <c r="G86" s="84"/>
      <c r="H86" s="85"/>
      <c r="I86" s="15"/>
      <c r="J86" s="15"/>
      <c r="K86" s="81"/>
      <c r="R86" s="15"/>
      <c r="X86" s="38"/>
    </row>
    <row r="87" spans="1:24" ht="15">
      <c r="A87" s="88"/>
      <c r="B87" s="44" t="s">
        <v>54</v>
      </c>
      <c r="C87" s="45"/>
      <c r="D87" s="6">
        <f>ROUND(SUM(D84:D86),2)</f>
        <v>0.36</v>
      </c>
      <c r="E87" s="6">
        <f>SUM(E84:E86)</f>
        <v>0.26</v>
      </c>
      <c r="F87" s="215">
        <f>SUM(F84:F86)</f>
        <v>6.96</v>
      </c>
      <c r="G87" s="215">
        <f>SUM(G84:G86)</f>
        <v>6.82</v>
      </c>
      <c r="H87" s="216">
        <f>SUM(H84:H86)</f>
        <v>37.79</v>
      </c>
      <c r="I87" s="15"/>
      <c r="J87" s="15"/>
      <c r="K87" s="81"/>
      <c r="R87" s="15"/>
      <c r="X87" s="38" t="s">
        <v>0</v>
      </c>
    </row>
    <row r="88" spans="1:8" ht="15.75" thickBot="1">
      <c r="A88" s="89"/>
      <c r="B88" s="90"/>
      <c r="C88" s="90"/>
      <c r="D88" s="91"/>
      <c r="E88" s="91"/>
      <c r="F88" s="217"/>
      <c r="G88" s="218"/>
      <c r="H88" s="92"/>
    </row>
    <row r="89" spans="6:17" ht="15">
      <c r="F89" s="219">
        <v>2.35</v>
      </c>
      <c r="G89" s="8" t="s">
        <v>104</v>
      </c>
      <c r="M89" s="14"/>
      <c r="N89" s="81"/>
      <c r="O89" s="81"/>
      <c r="P89" s="81"/>
      <c r="Q89" s="81"/>
    </row>
    <row r="90" spans="1:24" ht="15">
      <c r="A90" s="81"/>
      <c r="D90" s="32"/>
      <c r="E90" s="32"/>
      <c r="F90" s="93"/>
      <c r="G90" s="32"/>
      <c r="H90" s="32"/>
      <c r="M90" s="14"/>
      <c r="X90" s="38" t="s">
        <v>0</v>
      </c>
    </row>
    <row r="91" spans="1:24" ht="15.75" thickBot="1">
      <c r="A91" s="81"/>
      <c r="M91" s="14"/>
      <c r="X91" s="38" t="s">
        <v>0</v>
      </c>
    </row>
    <row r="92" spans="1:8" ht="16.5" thickBot="1">
      <c r="A92" s="135"/>
      <c r="B92" s="136" t="s">
        <v>61</v>
      </c>
      <c r="C92" s="136"/>
      <c r="D92" s="136"/>
      <c r="E92" s="136"/>
      <c r="F92" s="137"/>
      <c r="G92" s="138"/>
      <c r="H92" s="139"/>
    </row>
    <row r="93" spans="1:12" ht="15.75">
      <c r="A93" s="230" t="s">
        <v>8</v>
      </c>
      <c r="B93" s="200"/>
      <c r="C93" s="140"/>
      <c r="D93" s="7"/>
      <c r="E93" s="141"/>
      <c r="F93" s="210" t="s">
        <v>103</v>
      </c>
      <c r="G93" s="7"/>
      <c r="H93" s="209"/>
      <c r="L93" s="14"/>
    </row>
    <row r="94" spans="1:19" ht="15.75" thickBot="1">
      <c r="A94" s="230" t="s">
        <v>28</v>
      </c>
      <c r="B94" s="201" t="s">
        <v>59</v>
      </c>
      <c r="C94" s="7"/>
      <c r="D94" s="7"/>
      <c r="E94" s="7"/>
      <c r="F94" s="142"/>
      <c r="G94" s="7"/>
      <c r="H94" s="143"/>
      <c r="K94" s="14"/>
      <c r="S94" s="14" t="s">
        <v>0</v>
      </c>
    </row>
    <row r="95" spans="1:19" ht="15">
      <c r="A95" s="144" t="s">
        <v>10</v>
      </c>
      <c r="B95" s="202" t="s">
        <v>60</v>
      </c>
      <c r="C95" s="145"/>
      <c r="D95" s="146">
        <f>ROUND(F95*(1-(2*$A$108)),2)</f>
        <v>5.04</v>
      </c>
      <c r="E95" s="147">
        <f>ROUND(F95*(1-($A$108)),2)</f>
        <v>5.67</v>
      </c>
      <c r="F95" s="147">
        <f>F10</f>
        <v>6.3</v>
      </c>
      <c r="G95" s="147">
        <f>ROUND(F95*(1+(1*$A$108)),2)</f>
        <v>6.93</v>
      </c>
      <c r="H95" s="148">
        <f>ROUND(F95*(1+(2*$A$108)),2)</f>
        <v>7.56</v>
      </c>
      <c r="K95" s="14"/>
      <c r="S95" s="14" t="s">
        <v>0</v>
      </c>
    </row>
    <row r="96" spans="1:24" ht="15">
      <c r="A96" s="149"/>
      <c r="B96" s="203"/>
      <c r="C96" s="150"/>
      <c r="D96" s="222"/>
      <c r="E96" s="223"/>
      <c r="F96" s="223"/>
      <c r="G96" s="223"/>
      <c r="H96" s="224"/>
      <c r="K96" s="14"/>
      <c r="S96" s="14" t="s">
        <v>0</v>
      </c>
      <c r="X96" s="38" t="s">
        <v>0</v>
      </c>
    </row>
    <row r="97" spans="1:19" ht="15">
      <c r="A97" s="151">
        <f>ROUND(A101*(1-(2*$A$108)),0)</f>
        <v>32</v>
      </c>
      <c r="B97" s="204">
        <f>($G$50-$G$44-$G$45-$G$46)+($A97*($F$44+$F$45+$F$46)-($G$19+$G$20))+(($A97/$A$101)*($G$19+$G$20))</f>
        <v>166.36600000000004</v>
      </c>
      <c r="C97" s="152"/>
      <c r="D97" s="225">
        <f>($A97*D$95)-$B97</f>
        <v>-5.086000000000041</v>
      </c>
      <c r="E97" s="225">
        <f>($A97*E$95)-$B97</f>
        <v>15.073999999999955</v>
      </c>
      <c r="F97" s="225">
        <f>($A97*F$95)-$B97</f>
        <v>35.23399999999995</v>
      </c>
      <c r="G97" s="225">
        <f>($A97*G$95)-$B97</f>
        <v>55.39399999999995</v>
      </c>
      <c r="H97" s="226">
        <f>($A97*H$95)-$B97</f>
        <v>75.55399999999995</v>
      </c>
      <c r="S97" s="14" t="s">
        <v>0</v>
      </c>
    </row>
    <row r="98" spans="1:24" ht="15">
      <c r="A98" s="151" t="s">
        <v>0</v>
      </c>
      <c r="B98" s="205"/>
      <c r="C98" s="153"/>
      <c r="D98" s="227"/>
      <c r="E98" s="227"/>
      <c r="F98" s="227"/>
      <c r="G98" s="227"/>
      <c r="H98" s="226"/>
      <c r="K98" s="14"/>
      <c r="L98" s="15"/>
      <c r="S98" s="14" t="s">
        <v>0</v>
      </c>
      <c r="X98" s="38" t="s">
        <v>0</v>
      </c>
    </row>
    <row r="99" spans="1:24" ht="15">
      <c r="A99" s="151">
        <f>ROUND(A101*(1-($A$108)),0)</f>
        <v>36</v>
      </c>
      <c r="B99" s="204">
        <f>($G$50-$G$44-$G$45-$G$46)+($A99*($F$44+$F$45+$F$46)-($G$19+$G$20)+(($A99/$A$101)*($G$19+$G$20)))</f>
        <v>170.32800000000003</v>
      </c>
      <c r="C99" s="152"/>
      <c r="D99" s="225">
        <f>($A99*D$95)-$B99</f>
        <v>11.111999999999966</v>
      </c>
      <c r="E99" s="225">
        <f>($A99*E$95)-$B99</f>
        <v>33.79199999999997</v>
      </c>
      <c r="F99" s="225">
        <f>($A99*F$95)-$B99</f>
        <v>56.47199999999995</v>
      </c>
      <c r="G99" s="225">
        <f>($A99*G$95)-$B99</f>
        <v>79.15199999999996</v>
      </c>
      <c r="H99" s="226">
        <f>($A99*H$95)-$B99</f>
        <v>101.83199999999994</v>
      </c>
      <c r="K99" s="14"/>
      <c r="L99" s="15"/>
      <c r="S99" s="14" t="s">
        <v>0</v>
      </c>
      <c r="X99" s="38" t="s">
        <v>0</v>
      </c>
    </row>
    <row r="100" spans="1:24" ht="15">
      <c r="A100" s="151" t="s">
        <v>0</v>
      </c>
      <c r="B100" s="205"/>
      <c r="C100" s="153"/>
      <c r="D100" s="227"/>
      <c r="E100" s="227"/>
      <c r="F100" s="227"/>
      <c r="G100" s="227"/>
      <c r="H100" s="226"/>
      <c r="K100" s="14"/>
      <c r="L100" s="15"/>
      <c r="S100" s="14" t="s">
        <v>0</v>
      </c>
      <c r="X100" s="38" t="s">
        <v>0</v>
      </c>
    </row>
    <row r="101" spans="1:24" ht="15">
      <c r="A101" s="151">
        <f>E10</f>
        <v>40</v>
      </c>
      <c r="B101" s="204">
        <f>($G$50-$G$44-$G$45-$G$46)+($A101*($F$44+$F$45+$F$46)-($G$19+$G$20)+(($A101/$A$101)*($G$19+$G$20)))</f>
        <v>174.29000000000002</v>
      </c>
      <c r="C101" s="152"/>
      <c r="D101" s="225">
        <f>($A101*D$95)-$B101</f>
        <v>27.309999999999974</v>
      </c>
      <c r="E101" s="225">
        <f>($A101*E$95)-$B101</f>
        <v>52.50999999999999</v>
      </c>
      <c r="F101" s="225">
        <f>($A101*F$95)-$B101</f>
        <v>77.70999999999998</v>
      </c>
      <c r="G101" s="225">
        <f>($A101*G$95)-$B101</f>
        <v>102.90999999999997</v>
      </c>
      <c r="H101" s="226">
        <f>($A101*H$95)-$B101</f>
        <v>128.10999999999996</v>
      </c>
      <c r="K101" s="14"/>
      <c r="L101" s="15"/>
      <c r="S101" s="14" t="s">
        <v>0</v>
      </c>
      <c r="X101" s="38" t="s">
        <v>0</v>
      </c>
    </row>
    <row r="102" spans="1:19" ht="15">
      <c r="A102" s="151" t="s">
        <v>0</v>
      </c>
      <c r="B102" s="205"/>
      <c r="C102" s="153"/>
      <c r="D102" s="227"/>
      <c r="E102" s="227"/>
      <c r="F102" s="227"/>
      <c r="G102" s="227"/>
      <c r="H102" s="226"/>
      <c r="K102" s="14"/>
      <c r="L102" s="15"/>
      <c r="S102" s="14" t="s">
        <v>0</v>
      </c>
    </row>
    <row r="103" spans="1:24" ht="15">
      <c r="A103" s="151">
        <f>ROUND(A101*(1+(1*$A$108)),0)</f>
        <v>44</v>
      </c>
      <c r="B103" s="204">
        <f>($G$50-$G$44-$G$45-$G$46)+($A103*($F$44+$F$45+$F$46)-($G$19+$G$20)+(($A103/$A$101)*($G$19+$G$20)))</f>
        <v>178.25200000000004</v>
      </c>
      <c r="C103" s="152"/>
      <c r="D103" s="225">
        <f>($A103*D$95)-$B103</f>
        <v>43.50799999999995</v>
      </c>
      <c r="E103" s="225">
        <f>($A103*E$95)-$B103</f>
        <v>71.22799999999995</v>
      </c>
      <c r="F103" s="225">
        <f>($A103*F$95)-$B103</f>
        <v>98.94799999999995</v>
      </c>
      <c r="G103" s="225">
        <f>($A103*G$95)-$B103</f>
        <v>126.66799999999992</v>
      </c>
      <c r="H103" s="226">
        <f>($A103*H$95)-$B103</f>
        <v>154.38799999999995</v>
      </c>
      <c r="K103" s="14"/>
      <c r="L103" s="15"/>
      <c r="S103" s="14" t="s">
        <v>0</v>
      </c>
      <c r="X103" s="38" t="s">
        <v>0</v>
      </c>
    </row>
    <row r="104" spans="1:19" ht="15">
      <c r="A104" s="155"/>
      <c r="B104" s="205"/>
      <c r="C104" s="153"/>
      <c r="D104" s="227"/>
      <c r="E104" s="227"/>
      <c r="F104" s="227"/>
      <c r="G104" s="227"/>
      <c r="H104" s="226"/>
      <c r="K104" s="14"/>
      <c r="L104" s="15"/>
      <c r="S104" s="14" t="s">
        <v>0</v>
      </c>
    </row>
    <row r="105" spans="1:24" ht="15">
      <c r="A105" s="151">
        <f>ROUND(A101*(1+(2*$A$108)),0)</f>
        <v>48</v>
      </c>
      <c r="B105" s="204">
        <f>($G$50-$G$44-$G$45-$G$46)+($A105*($F$44+$F$45+$F$46)-($G$19+$G$20)+(($A105/$A$101)*($G$19+$G$20)))</f>
        <v>182.21400000000003</v>
      </c>
      <c r="C105" s="152"/>
      <c r="D105" s="225">
        <f>($A105*D$95)-$B105</f>
        <v>59.70599999999999</v>
      </c>
      <c r="E105" s="225">
        <f>($A105*E$95)-$B105</f>
        <v>89.94599999999994</v>
      </c>
      <c r="F105" s="225">
        <f>($A105*F$95)-$B105</f>
        <v>120.18599999999995</v>
      </c>
      <c r="G105" s="225">
        <f>($A105*G$95)-$B105</f>
        <v>150.42599999999996</v>
      </c>
      <c r="H105" s="226">
        <f>($A105*H$95)-$B105</f>
        <v>180.66599999999997</v>
      </c>
      <c r="K105" s="14"/>
      <c r="S105" s="14" t="s">
        <v>0</v>
      </c>
      <c r="X105" s="38" t="s">
        <v>0</v>
      </c>
    </row>
    <row r="106" spans="1:19" ht="15.75" thickBot="1">
      <c r="A106" s="156"/>
      <c r="B106" s="206"/>
      <c r="C106" s="157"/>
      <c r="D106" s="157"/>
      <c r="E106" s="157"/>
      <c r="F106" s="158"/>
      <c r="G106" s="157"/>
      <c r="H106" s="159"/>
      <c r="K106" s="14"/>
      <c r="L106" s="15"/>
      <c r="S106" s="14" t="s">
        <v>0</v>
      </c>
    </row>
    <row r="107" spans="1:24" ht="15">
      <c r="A107" s="81"/>
      <c r="K107" s="14"/>
      <c r="S107" s="14" t="s">
        <v>0</v>
      </c>
      <c r="X107" s="38" t="s">
        <v>0</v>
      </c>
    </row>
    <row r="108" spans="1:19" ht="15.75">
      <c r="A108" s="94">
        <v>0.1</v>
      </c>
      <c r="B108" s="8" t="s">
        <v>72</v>
      </c>
      <c r="K108" s="14"/>
      <c r="L108" s="15"/>
      <c r="S108" s="14" t="s">
        <v>0</v>
      </c>
    </row>
    <row r="109" spans="1:24" ht="15.75" thickBot="1">
      <c r="A109" s="81"/>
      <c r="K109" s="14"/>
      <c r="S109" s="14" t="s">
        <v>0</v>
      </c>
      <c r="X109" s="38" t="s">
        <v>0</v>
      </c>
    </row>
    <row r="110" spans="1:19" ht="16.5" thickBot="1">
      <c r="A110" s="95"/>
      <c r="B110" s="96" t="s">
        <v>64</v>
      </c>
      <c r="C110" s="96"/>
      <c r="D110" s="97"/>
      <c r="E110" s="97"/>
      <c r="F110" s="98"/>
      <c r="G110" s="97"/>
      <c r="H110" s="99"/>
      <c r="K110" s="14"/>
      <c r="L110" s="15"/>
      <c r="S110" s="14" t="s">
        <v>0</v>
      </c>
    </row>
    <row r="111" spans="1:24" ht="15">
      <c r="A111" s="95"/>
      <c r="B111" s="97"/>
      <c r="C111" s="97"/>
      <c r="D111" s="97"/>
      <c r="E111" s="100"/>
      <c r="F111" s="101" t="s">
        <v>1</v>
      </c>
      <c r="G111" s="100" t="s">
        <v>2</v>
      </c>
      <c r="H111" s="102"/>
      <c r="K111" s="14"/>
      <c r="S111" s="14" t="s">
        <v>0</v>
      </c>
      <c r="X111" s="38" t="s">
        <v>0</v>
      </c>
    </row>
    <row r="112" spans="1:24" ht="15">
      <c r="A112" s="103" t="s">
        <v>55</v>
      </c>
      <c r="B112" s="26" t="s">
        <v>69</v>
      </c>
      <c r="C112" s="26"/>
      <c r="D112" s="27" t="s">
        <v>4</v>
      </c>
      <c r="E112" s="28" t="s">
        <v>5</v>
      </c>
      <c r="F112" s="29" t="s">
        <v>6</v>
      </c>
      <c r="G112" s="28" t="s">
        <v>7</v>
      </c>
      <c r="H112" s="104" t="s">
        <v>26</v>
      </c>
      <c r="K112" s="14"/>
      <c r="S112" s="14"/>
      <c r="X112" s="38"/>
    </row>
    <row r="113" spans="1:24" ht="15">
      <c r="A113" s="186"/>
      <c r="B113" s="160" t="s">
        <v>81</v>
      </c>
      <c r="C113" s="161"/>
      <c r="D113" s="162" t="s">
        <v>81</v>
      </c>
      <c r="E113" s="163"/>
      <c r="F113" s="1" t="s">
        <v>81</v>
      </c>
      <c r="G113" s="231" t="str">
        <f>IF(E113=0," ",ROUND((E113*F113),2))</f>
        <v> </v>
      </c>
      <c r="H113" s="164"/>
      <c r="K113" s="106"/>
      <c r="L113" s="107"/>
      <c r="M113" s="107"/>
      <c r="N113" s="107"/>
      <c r="S113" s="14"/>
      <c r="X113" s="38"/>
    </row>
    <row r="114" spans="1:24" ht="15">
      <c r="A114" s="187" t="s">
        <v>81</v>
      </c>
      <c r="B114" s="160" t="s">
        <v>81</v>
      </c>
      <c r="C114" s="161"/>
      <c r="D114" s="162" t="s">
        <v>81</v>
      </c>
      <c r="E114" s="163"/>
      <c r="F114" s="1" t="s">
        <v>81</v>
      </c>
      <c r="G114" s="231" t="str">
        <f aca="true" t="shared" si="5" ref="G114:G121">IF(E114=0," ",ROUND((E114*F114),2))</f>
        <v> </v>
      </c>
      <c r="H114" s="164"/>
      <c r="K114" s="106"/>
      <c r="L114" s="107"/>
      <c r="M114" s="107"/>
      <c r="N114" s="107"/>
      <c r="S114" s="14" t="s">
        <v>0</v>
      </c>
      <c r="X114" s="38" t="s">
        <v>0</v>
      </c>
    </row>
    <row r="115" spans="1:24" ht="15">
      <c r="A115" s="186" t="s">
        <v>86</v>
      </c>
      <c r="B115" s="161" t="s">
        <v>166</v>
      </c>
      <c r="C115" s="161"/>
      <c r="D115" s="162" t="s">
        <v>29</v>
      </c>
      <c r="E115" s="163">
        <v>4</v>
      </c>
      <c r="F115" s="1">
        <v>2.53</v>
      </c>
      <c r="G115" s="231">
        <f t="shared" si="5"/>
        <v>10.12</v>
      </c>
      <c r="H115" s="164" t="s">
        <v>75</v>
      </c>
      <c r="K115" s="106"/>
      <c r="L115" s="107"/>
      <c r="M115" s="107"/>
      <c r="N115" s="107"/>
      <c r="S115" s="14" t="s">
        <v>0</v>
      </c>
      <c r="X115" s="38" t="s">
        <v>0</v>
      </c>
    </row>
    <row r="116" spans="1:24" ht="15">
      <c r="A116" s="186" t="s">
        <v>86</v>
      </c>
      <c r="B116" s="161" t="s">
        <v>167</v>
      </c>
      <c r="C116" s="161"/>
      <c r="D116" s="162" t="s">
        <v>29</v>
      </c>
      <c r="E116" s="163">
        <v>1.67</v>
      </c>
      <c r="F116" s="1">
        <v>7.25</v>
      </c>
      <c r="G116" s="231">
        <f t="shared" si="5"/>
        <v>12.11</v>
      </c>
      <c r="H116" s="164" t="s">
        <v>75</v>
      </c>
      <c r="K116" s="106"/>
      <c r="L116" s="107"/>
      <c r="M116" s="107"/>
      <c r="N116" s="107"/>
      <c r="S116" s="14"/>
      <c r="X116" s="38"/>
    </row>
    <row r="117" spans="1:24" ht="15">
      <c r="A117" s="186"/>
      <c r="B117" s="161"/>
      <c r="C117" s="161"/>
      <c r="D117" s="162"/>
      <c r="E117" s="163"/>
      <c r="F117" s="1"/>
      <c r="G117" s="231" t="str">
        <f t="shared" si="5"/>
        <v> </v>
      </c>
      <c r="H117" s="164"/>
      <c r="K117" s="106"/>
      <c r="L117" s="107"/>
      <c r="M117" s="107"/>
      <c r="N117" s="107"/>
      <c r="S117" s="14"/>
      <c r="X117" s="38"/>
    </row>
    <row r="118" spans="1:24" ht="15">
      <c r="A118" s="187" t="s">
        <v>81</v>
      </c>
      <c r="B118" s="160" t="s">
        <v>81</v>
      </c>
      <c r="C118" s="161"/>
      <c r="D118" s="162" t="s">
        <v>81</v>
      </c>
      <c r="E118" s="163"/>
      <c r="F118" s="1" t="s">
        <v>81</v>
      </c>
      <c r="G118" s="231" t="str">
        <f t="shared" si="5"/>
        <v> </v>
      </c>
      <c r="H118" s="164"/>
      <c r="K118" s="106"/>
      <c r="L118" s="107"/>
      <c r="M118" s="107"/>
      <c r="N118" s="107"/>
      <c r="S118" s="14"/>
      <c r="X118" s="38"/>
    </row>
    <row r="119" spans="1:24" ht="15">
      <c r="A119" s="186" t="s">
        <v>88</v>
      </c>
      <c r="B119" s="161" t="s">
        <v>168</v>
      </c>
      <c r="C119" s="161"/>
      <c r="D119" s="162" t="s">
        <v>159</v>
      </c>
      <c r="E119" s="163">
        <v>3.9</v>
      </c>
      <c r="F119" s="1">
        <v>0.64</v>
      </c>
      <c r="G119" s="231">
        <f t="shared" si="5"/>
        <v>2.5</v>
      </c>
      <c r="H119" s="164" t="s">
        <v>169</v>
      </c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87" t="s">
        <v>81</v>
      </c>
      <c r="B120" s="160" t="s">
        <v>81</v>
      </c>
      <c r="C120" s="161"/>
      <c r="D120" s="162" t="s">
        <v>81</v>
      </c>
      <c r="E120" s="163"/>
      <c r="F120" s="1" t="s">
        <v>81</v>
      </c>
      <c r="G120" s="231" t="str">
        <f t="shared" si="5"/>
        <v> </v>
      </c>
      <c r="H120" s="164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">
      <c r="A121" s="188" t="s">
        <v>81</v>
      </c>
      <c r="B121" s="165"/>
      <c r="C121" s="166"/>
      <c r="D121" s="166"/>
      <c r="E121" s="167"/>
      <c r="F121" s="168"/>
      <c r="G121" s="232" t="str">
        <f t="shared" si="5"/>
        <v> </v>
      </c>
      <c r="H121" s="169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">
      <c r="A122" s="105" t="s">
        <v>87</v>
      </c>
      <c r="B122" s="233" t="s">
        <v>160</v>
      </c>
      <c r="C122" s="44"/>
      <c r="D122" s="45"/>
      <c r="E122" s="108"/>
      <c r="F122" s="109"/>
      <c r="G122" s="110"/>
      <c r="H122" s="111"/>
      <c r="K122" s="106"/>
      <c r="L122" s="107"/>
      <c r="M122" s="107"/>
      <c r="N122" s="107"/>
      <c r="S122" s="14" t="s">
        <v>0</v>
      </c>
      <c r="X122" s="38" t="s">
        <v>0</v>
      </c>
    </row>
    <row r="123" spans="1:24" ht="15.75" thickBot="1">
      <c r="A123" s="112"/>
      <c r="B123" s="221"/>
      <c r="C123" s="90"/>
      <c r="D123" s="90"/>
      <c r="E123" s="90"/>
      <c r="F123" s="63"/>
      <c r="G123" s="90"/>
      <c r="H123" s="113"/>
      <c r="K123" s="14"/>
      <c r="L123" s="15"/>
      <c r="M123" s="15"/>
      <c r="N123" s="15"/>
      <c r="S123" s="14" t="s">
        <v>0</v>
      </c>
      <c r="X123" s="38" t="s">
        <v>0</v>
      </c>
    </row>
    <row r="124" spans="1:24" ht="15">
      <c r="A124" s="114"/>
      <c r="E124" s="81"/>
      <c r="F124" s="115"/>
      <c r="G124" s="81"/>
      <c r="H124" s="81"/>
      <c r="K124" s="14"/>
      <c r="L124" s="15"/>
      <c r="S124" s="14" t="s">
        <v>0</v>
      </c>
      <c r="X124" s="38" t="s">
        <v>0</v>
      </c>
    </row>
    <row r="125" spans="2:24" ht="15" customHeight="1">
      <c r="B125" s="127"/>
      <c r="C125" s="127"/>
      <c r="D125" s="127"/>
      <c r="E125" s="170" t="s">
        <v>68</v>
      </c>
      <c r="F125" s="171"/>
      <c r="G125" s="172"/>
      <c r="H125" s="172"/>
      <c r="K125" s="14"/>
      <c r="L125" s="15"/>
      <c r="S125" s="14"/>
      <c r="X125" s="38"/>
    </row>
    <row r="126" spans="2:24" ht="15" customHeight="1">
      <c r="B126" s="127"/>
      <c r="C126" s="127"/>
      <c r="D126" s="127"/>
      <c r="E126" s="170" t="s">
        <v>67</v>
      </c>
      <c r="F126" s="173"/>
      <c r="G126" s="127"/>
      <c r="H126" s="172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5:24" ht="15" customHeight="1">
      <c r="E136" s="116"/>
      <c r="H136" s="81"/>
      <c r="K136" s="14"/>
      <c r="L136" s="15"/>
      <c r="S136" s="14"/>
      <c r="X136" s="38"/>
    </row>
    <row r="137" spans="5:24" ht="15" customHeight="1">
      <c r="E137" s="116"/>
      <c r="H137" s="81"/>
      <c r="K137" s="14"/>
      <c r="L137" s="15"/>
      <c r="S137" s="14"/>
      <c r="X137" s="38"/>
    </row>
    <row r="138" spans="1:24" ht="15" customHeight="1">
      <c r="A138" s="81"/>
      <c r="E138" s="81"/>
      <c r="F138" s="115"/>
      <c r="G138" s="81"/>
      <c r="K138" s="14"/>
      <c r="L138" s="15"/>
      <c r="S138" s="14" t="s">
        <v>0</v>
      </c>
      <c r="X138" s="38" t="s">
        <v>0</v>
      </c>
    </row>
    <row r="139" spans="1:24" ht="15" customHeight="1">
      <c r="A139" s="81"/>
      <c r="B139" s="81"/>
      <c r="C139" s="81"/>
      <c r="D139" s="81"/>
      <c r="E139" s="81"/>
      <c r="F139" s="117"/>
      <c r="G139" s="81"/>
      <c r="H139" s="81"/>
      <c r="K139" s="14"/>
      <c r="S139" s="14" t="s">
        <v>0</v>
      </c>
      <c r="X139" s="38" t="s">
        <v>0</v>
      </c>
    </row>
    <row r="140" ht="15"/>
    <row r="141" ht="15"/>
    <row r="142" ht="15">
      <c r="F142" s="118"/>
    </row>
    <row r="143" spans="2:6" ht="15">
      <c r="B143" s="15"/>
      <c r="C143" s="15"/>
      <c r="D143" s="15"/>
      <c r="E143" s="15"/>
      <c r="F143" s="118"/>
    </row>
    <row r="144" spans="2:6" ht="15">
      <c r="B144" s="15"/>
      <c r="C144" s="15"/>
      <c r="D144" s="15"/>
      <c r="E144" s="15"/>
      <c r="F144" s="118"/>
    </row>
    <row r="145" spans="2:6" ht="15">
      <c r="B145" s="15"/>
      <c r="C145" s="15"/>
      <c r="D145" s="15"/>
      <c r="E145" s="15"/>
      <c r="F145" s="118"/>
    </row>
    <row r="146" spans="1:6" ht="15">
      <c r="A146" s="8" t="s">
        <v>119</v>
      </c>
      <c r="B146" s="15"/>
      <c r="C146" s="15"/>
      <c r="D146" s="15"/>
      <c r="E146" s="15"/>
      <c r="F146" s="118"/>
    </row>
    <row r="147" spans="2:14" ht="15">
      <c r="B147" s="15"/>
      <c r="C147" s="15"/>
      <c r="D147" s="15"/>
      <c r="E147" s="15"/>
      <c r="L147" s="15"/>
      <c r="M147" s="81"/>
      <c r="N147" s="81"/>
    </row>
    <row r="148" spans="2:3" ht="15">
      <c r="B148" s="15"/>
      <c r="C148" s="15"/>
    </row>
    <row r="149" spans="2:15" ht="15">
      <c r="B149" s="15"/>
      <c r="C149" s="15"/>
      <c r="K149" s="15"/>
      <c r="L149" s="81"/>
      <c r="M149" s="81"/>
      <c r="N149" s="81"/>
      <c r="O149" s="32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2:14" ht="15">
      <c r="B152" s="15"/>
      <c r="C152" s="15"/>
      <c r="K152" s="15"/>
      <c r="L152" s="81"/>
      <c r="M152" s="81"/>
      <c r="N152" s="81"/>
    </row>
    <row r="153" spans="2:14" ht="15">
      <c r="B153" s="15"/>
      <c r="C153" s="15"/>
      <c r="K153" s="15"/>
      <c r="L153" s="81"/>
      <c r="M153" s="81"/>
      <c r="N153" s="81"/>
    </row>
    <row r="154" spans="1:14" ht="15">
      <c r="A154" s="8" t="s">
        <v>86</v>
      </c>
      <c r="B154" s="8" t="s">
        <v>106</v>
      </c>
      <c r="K154" s="15"/>
      <c r="L154" s="81"/>
      <c r="M154" s="81"/>
      <c r="N154" s="81"/>
    </row>
    <row r="155" spans="1:14" ht="15">
      <c r="A155" s="8" t="s">
        <v>88</v>
      </c>
      <c r="B155" s="8" t="s">
        <v>107</v>
      </c>
      <c r="F155" s="118"/>
      <c r="K155" s="15"/>
      <c r="L155" s="81"/>
      <c r="M155" s="81"/>
      <c r="N155" s="81"/>
    </row>
    <row r="156" spans="1:5" ht="15">
      <c r="A156" s="8" t="s">
        <v>89</v>
      </c>
      <c r="B156" s="15" t="s">
        <v>108</v>
      </c>
      <c r="C156" s="15"/>
      <c r="D156" s="15"/>
      <c r="E156" s="15"/>
    </row>
    <row r="157" spans="1:14" ht="15">
      <c r="A157" s="8" t="s">
        <v>112</v>
      </c>
      <c r="B157" s="15" t="s">
        <v>109</v>
      </c>
      <c r="C157" s="15"/>
      <c r="K157" s="15"/>
      <c r="L157" s="81"/>
      <c r="M157" s="81"/>
      <c r="N157" s="81"/>
    </row>
    <row r="158" spans="1:14" ht="15">
      <c r="A158" s="8" t="s">
        <v>111</v>
      </c>
      <c r="B158" s="15" t="s">
        <v>110</v>
      </c>
      <c r="C158" s="15"/>
      <c r="K158" s="15"/>
      <c r="L158" s="81"/>
      <c r="M158" s="81"/>
      <c r="N158" s="81"/>
    </row>
    <row r="159" spans="1:14" ht="15">
      <c r="A159" s="8" t="s">
        <v>113</v>
      </c>
      <c r="B159" s="15" t="s">
        <v>114</v>
      </c>
      <c r="C159" s="15"/>
      <c r="K159" s="15"/>
      <c r="L159" s="81"/>
      <c r="M159" s="81"/>
      <c r="N159" s="81"/>
    </row>
    <row r="160" spans="1:14" ht="15">
      <c r="A160" s="8" t="s">
        <v>115</v>
      </c>
      <c r="B160" s="15" t="s">
        <v>116</v>
      </c>
      <c r="C160" s="15"/>
      <c r="K160" s="15"/>
      <c r="L160" s="81"/>
      <c r="M160" s="81"/>
      <c r="N160" s="81"/>
    </row>
    <row r="161" spans="1:3" ht="15">
      <c r="A161" s="8" t="s">
        <v>117</v>
      </c>
      <c r="B161" s="15" t="s">
        <v>118</v>
      </c>
      <c r="C161" s="15"/>
    </row>
    <row r="162" spans="2:14" ht="15">
      <c r="B162" s="15"/>
      <c r="C162" s="15"/>
      <c r="K162" s="15"/>
      <c r="L162" s="81"/>
      <c r="M162" s="81"/>
      <c r="N162" s="81"/>
    </row>
    <row r="163" spans="2:14" ht="15">
      <c r="B163" s="15"/>
      <c r="C163" s="15"/>
      <c r="K163" s="15"/>
      <c r="L163" s="81"/>
      <c r="M163" s="81"/>
      <c r="N163" s="81"/>
    </row>
    <row r="164" spans="2:14" ht="15">
      <c r="B164" s="15"/>
      <c r="C164" s="15"/>
      <c r="K164" s="15"/>
      <c r="L164" s="81"/>
      <c r="M164" s="81"/>
      <c r="N164" s="81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228"/>
      <c r="C199" s="15"/>
    </row>
    <row r="200" spans="2:3" ht="15">
      <c r="B200" s="15"/>
      <c r="C200" s="15"/>
    </row>
    <row r="201" spans="1:3" ht="15">
      <c r="A201" s="228" t="s">
        <v>121</v>
      </c>
      <c r="B201" s="15" t="s">
        <v>136</v>
      </c>
      <c r="C201" s="15"/>
    </row>
    <row r="202" spans="1:3" ht="15">
      <c r="A202" s="229" t="s">
        <v>120</v>
      </c>
      <c r="B202" s="15"/>
      <c r="C202" s="15"/>
    </row>
    <row r="203" spans="1:3" ht="15">
      <c r="A203" s="228" t="s">
        <v>122</v>
      </c>
      <c r="B203" s="15" t="s">
        <v>123</v>
      </c>
      <c r="C203" s="15"/>
    </row>
    <row r="204" spans="1:3" ht="15">
      <c r="A204" s="228" t="s">
        <v>124</v>
      </c>
      <c r="B204" s="15" t="s">
        <v>125</v>
      </c>
      <c r="C204" s="15"/>
    </row>
    <row r="205" spans="1:3" ht="15">
      <c r="A205" s="228" t="s">
        <v>126</v>
      </c>
      <c r="B205" s="15" t="s">
        <v>127</v>
      </c>
      <c r="C205" s="15"/>
    </row>
    <row r="206" spans="1:3" ht="15">
      <c r="A206" s="228" t="s">
        <v>128</v>
      </c>
      <c r="B206" s="15" t="s">
        <v>129</v>
      </c>
      <c r="C206" s="15"/>
    </row>
    <row r="207" spans="1:3" ht="15">
      <c r="A207" s="228" t="s">
        <v>130</v>
      </c>
      <c r="B207" s="15" t="s">
        <v>131</v>
      </c>
      <c r="C207" s="15"/>
    </row>
    <row r="208" spans="1:3" ht="15">
      <c r="A208" s="228" t="s">
        <v>137</v>
      </c>
      <c r="B208" s="15" t="s">
        <v>134</v>
      </c>
      <c r="C208" s="15"/>
    </row>
    <row r="209" spans="1:3" ht="15">
      <c r="A209" s="228" t="s">
        <v>138</v>
      </c>
      <c r="B209" s="15" t="s">
        <v>135</v>
      </c>
      <c r="C209" s="15"/>
    </row>
    <row r="210" spans="1:3" ht="15">
      <c r="A210" s="228" t="s">
        <v>139</v>
      </c>
      <c r="B210" s="15" t="s">
        <v>133</v>
      </c>
      <c r="C210" s="15"/>
    </row>
    <row r="211" spans="1:3" ht="15">
      <c r="A211" s="228" t="s">
        <v>140</v>
      </c>
      <c r="B211" s="15" t="s">
        <v>132</v>
      </c>
      <c r="C211" s="15"/>
    </row>
    <row r="212" spans="1:3" ht="15">
      <c r="A212" s="228" t="s">
        <v>141</v>
      </c>
      <c r="B212" s="15" t="s">
        <v>142</v>
      </c>
      <c r="C212" s="15"/>
    </row>
    <row r="213" spans="1:3" ht="15">
      <c r="A213" s="228" t="s">
        <v>143</v>
      </c>
      <c r="B213" s="15" t="s">
        <v>147</v>
      </c>
      <c r="C213" s="15"/>
    </row>
    <row r="214" spans="1:3" ht="15">
      <c r="A214" s="228" t="s">
        <v>144</v>
      </c>
      <c r="B214" s="15" t="s">
        <v>145</v>
      </c>
      <c r="C214" s="15"/>
    </row>
    <row r="215" spans="1:3" ht="15">
      <c r="A215" s="228" t="s">
        <v>146</v>
      </c>
      <c r="B215" s="15" t="s">
        <v>147</v>
      </c>
      <c r="C215" s="15"/>
    </row>
    <row r="216" spans="1:3" ht="15">
      <c r="A216" s="228" t="s">
        <v>148</v>
      </c>
      <c r="B216" s="15" t="s">
        <v>152</v>
      </c>
      <c r="C216" s="15"/>
    </row>
    <row r="217" spans="1:2" ht="15">
      <c r="A217" s="228" t="s">
        <v>149</v>
      </c>
      <c r="B217" s="8" t="s">
        <v>150</v>
      </c>
    </row>
    <row r="218" spans="1:2" ht="15">
      <c r="A218" s="228" t="s">
        <v>151</v>
      </c>
      <c r="B218" s="8" t="s">
        <v>150</v>
      </c>
    </row>
    <row r="219" spans="1:2" ht="15">
      <c r="A219" s="228" t="s">
        <v>153</v>
      </c>
      <c r="B219" s="8" t="s">
        <v>154</v>
      </c>
    </row>
    <row r="220" spans="1:2" ht="15">
      <c r="A220" s="228" t="s">
        <v>155</v>
      </c>
      <c r="B220" s="8" t="s">
        <v>156</v>
      </c>
    </row>
    <row r="221" ht="15">
      <c r="A221" s="228"/>
    </row>
    <row r="222" ht="15">
      <c r="A222" s="228"/>
    </row>
    <row r="223" ht="15">
      <c r="A223" s="228"/>
    </row>
    <row r="224" ht="15">
      <c r="A224" s="228"/>
    </row>
    <row r="225" ht="15">
      <c r="A225" s="228"/>
    </row>
    <row r="226" ht="15">
      <c r="A226" s="228"/>
    </row>
    <row r="227" ht="15">
      <c r="A227" s="228"/>
    </row>
    <row r="228" ht="15">
      <c r="A228" s="228"/>
    </row>
    <row r="229" ht="15">
      <c r="A229" s="228"/>
    </row>
    <row r="230" ht="15">
      <c r="A230" s="228"/>
    </row>
    <row r="231" ht="15">
      <c r="A231" s="228"/>
    </row>
    <row r="232" ht="15">
      <c r="A232" s="228"/>
    </row>
  </sheetData>
  <sheetProtection/>
  <mergeCells count="2">
    <mergeCell ref="E49:F49"/>
    <mergeCell ref="A3:H3"/>
  </mergeCells>
  <conditionalFormatting sqref="D80 D82:D85 E80:H85 D74:H79">
    <cfRule type="cellIs" priority="1" dxfId="0" operator="equal" stopIfTrue="1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2007-08-30T11:53:42Z</cp:lastPrinted>
  <dcterms:created xsi:type="dcterms:W3CDTF">1999-09-14T15:50:48Z</dcterms:created>
  <dcterms:modified xsi:type="dcterms:W3CDTF">2007-08-30T11:53:44Z</dcterms:modified>
  <cp:category/>
  <cp:version/>
  <cp:contentType/>
  <cp:contentStatus/>
</cp:coreProperties>
</file>